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0 NVD statistikas parskati\Vestis\Par 2017 gadu\Pielikumi_majas\"/>
    </mc:Choice>
  </mc:AlternateContent>
  <bookViews>
    <workbookView xWindow="0" yWindow="0" windowWidth="28800" windowHeight="11325" firstSheet="2" activeTab="2"/>
  </bookViews>
  <sheets>
    <sheet name="48.tabula (2)" sheetId="6" state="hidden" r:id="rId1"/>
    <sheet name="7.tabula" sheetId="7" state="hidden" r:id="rId2"/>
    <sheet name="1. Komp. zāl. diagnožu grup." sheetId="1" r:id="rId3"/>
  </sheets>
  <externalReferences>
    <externalReference r:id="rId4"/>
  </externalReferences>
  <definedNames>
    <definedName name="_xlnm._FilterDatabase" localSheetId="0" hidden="1">'48.tabula (2)'!$A$5:$N$34</definedName>
    <definedName name="_xlnm.Print_Area" localSheetId="2">'1. Komp. zāl. diagnožu grup.'!$A$1:$M$43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C9" i="7"/>
  <c r="B33" i="1"/>
  <c r="B11" i="7"/>
  <c r="B10" i="7" s="1"/>
  <c r="B9" i="7" s="1"/>
  <c r="B8" i="7"/>
  <c r="F32" i="6" l="1"/>
  <c r="J32" i="6" s="1"/>
  <c r="F31" i="6"/>
  <c r="J31" i="6" s="1"/>
  <c r="L30" i="6"/>
  <c r="K30" i="6"/>
  <c r="F30" i="6"/>
  <c r="J30" i="6" s="1"/>
  <c r="L28" i="6"/>
  <c r="K28" i="6"/>
  <c r="F28" i="6"/>
  <c r="J28" i="6" s="1"/>
  <c r="L27" i="6"/>
  <c r="K27" i="6"/>
  <c r="F27" i="6"/>
  <c r="J18" i="6"/>
  <c r="H18" i="6"/>
  <c r="K18" i="6" s="1"/>
  <c r="H17" i="6"/>
  <c r="F17" i="6"/>
  <c r="H7" i="6"/>
  <c r="K7" i="6" s="1"/>
  <c r="F7" i="6"/>
  <c r="J7" i="6" s="1"/>
  <c r="F29" i="6" l="1"/>
  <c r="I17" i="6"/>
  <c r="I7" i="6"/>
  <c r="L7" i="6" s="1"/>
  <c r="I18" i="6"/>
  <c r="L18" i="6" s="1"/>
  <c r="J27" i="6"/>
  <c r="H24" i="6" l="1"/>
  <c r="K24" i="6" s="1"/>
  <c r="F24" i="6"/>
  <c r="H23" i="6"/>
  <c r="K23" i="6" s="1"/>
  <c r="F23" i="6"/>
  <c r="H22" i="6"/>
  <c r="K22" i="6" s="1"/>
  <c r="F22" i="6"/>
  <c r="H21" i="6"/>
  <c r="K21" i="6" s="1"/>
  <c r="F21" i="6"/>
  <c r="H20" i="6"/>
  <c r="K20" i="6" s="1"/>
  <c r="F20" i="6"/>
  <c r="H19" i="6"/>
  <c r="K19" i="6" s="1"/>
  <c r="F19" i="6"/>
  <c r="H16" i="6"/>
  <c r="K16" i="6" s="1"/>
  <c r="F16" i="6"/>
  <c r="H15" i="6"/>
  <c r="K15" i="6" s="1"/>
  <c r="F15" i="6"/>
  <c r="H14" i="6"/>
  <c r="K14" i="6" s="1"/>
  <c r="F14" i="6"/>
  <c r="H13" i="6"/>
  <c r="K13" i="6" s="1"/>
  <c r="F13" i="6"/>
  <c r="H12" i="6"/>
  <c r="K12" i="6" s="1"/>
  <c r="F12" i="6"/>
  <c r="H11" i="6"/>
  <c r="K11" i="6" s="1"/>
  <c r="F11" i="6"/>
  <c r="H10" i="6"/>
  <c r="K10" i="6" s="1"/>
  <c r="F10" i="6"/>
  <c r="H9" i="6"/>
  <c r="K9" i="6" s="1"/>
  <c r="F9" i="6"/>
  <c r="H8" i="6"/>
  <c r="K8" i="6" s="1"/>
  <c r="H6" i="6"/>
  <c r="K6" i="6" s="1"/>
  <c r="F6" i="6"/>
  <c r="L37" i="1"/>
  <c r="L35" i="1"/>
  <c r="L34" i="1"/>
  <c r="K37" i="1"/>
  <c r="K35" i="1"/>
  <c r="K34" i="1"/>
  <c r="J25" i="1"/>
  <c r="F8" i="6" l="1"/>
  <c r="F26" i="6" s="1"/>
  <c r="J9" i="6"/>
  <c r="I9" i="6"/>
  <c r="L9" i="6" s="1"/>
  <c r="J10" i="6"/>
  <c r="I10" i="6"/>
  <c r="L10" i="6" s="1"/>
  <c r="J11" i="6"/>
  <c r="I11" i="6"/>
  <c r="L11" i="6" s="1"/>
  <c r="I12" i="6"/>
  <c r="L12" i="6" s="1"/>
  <c r="J12" i="6"/>
  <c r="J13" i="6"/>
  <c r="I13" i="6"/>
  <c r="L13" i="6" s="1"/>
  <c r="J14" i="6"/>
  <c r="I14" i="6"/>
  <c r="L14" i="6" s="1"/>
  <c r="J15" i="6"/>
  <c r="I15" i="6"/>
  <c r="L15" i="6" s="1"/>
  <c r="I16" i="6"/>
  <c r="L16" i="6" s="1"/>
  <c r="J16" i="6"/>
  <c r="I19" i="6"/>
  <c r="L19" i="6" s="1"/>
  <c r="J19" i="6"/>
  <c r="J20" i="6"/>
  <c r="I20" i="6"/>
  <c r="L20" i="6" s="1"/>
  <c r="I21" i="6"/>
  <c r="L21" i="6" s="1"/>
  <c r="J21" i="6"/>
  <c r="J22" i="6"/>
  <c r="I22" i="6"/>
  <c r="L22" i="6" s="1"/>
  <c r="I23" i="6"/>
  <c r="L23" i="6" s="1"/>
  <c r="J23" i="6"/>
  <c r="J24" i="6"/>
  <c r="I24" i="6"/>
  <c r="L24" i="6" s="1"/>
  <c r="J6" i="6"/>
  <c r="I6" i="6"/>
  <c r="L6" i="6" s="1"/>
  <c r="G8" i="6" l="1"/>
  <c r="F33" i="6"/>
  <c r="J33" i="6" s="1"/>
  <c r="G18" i="6"/>
  <c r="G7" i="6"/>
  <c r="G17" i="6"/>
  <c r="G23" i="6"/>
  <c r="G21" i="6"/>
  <c r="G19" i="6"/>
  <c r="G15" i="6"/>
  <c r="G13" i="6"/>
  <c r="G11" i="6"/>
  <c r="G9" i="6"/>
  <c r="G6" i="6"/>
  <c r="G24" i="6"/>
  <c r="G22" i="6"/>
  <c r="G20" i="6"/>
  <c r="G16" i="6"/>
  <c r="G14" i="6"/>
  <c r="G12" i="6"/>
  <c r="G10" i="6"/>
  <c r="I8" i="6"/>
  <c r="L8" i="6" s="1"/>
  <c r="J8" i="6"/>
  <c r="H31" i="1" l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  <c r="I25" i="1" l="1"/>
  <c r="L25" i="1" s="1"/>
  <c r="J39" i="1"/>
  <c r="J38" i="1"/>
  <c r="J37" i="1"/>
  <c r="J35" i="1"/>
  <c r="J34" i="1"/>
  <c r="J31" i="1"/>
  <c r="J30" i="1"/>
  <c r="J29" i="1"/>
  <c r="J28" i="1"/>
  <c r="J27" i="1"/>
  <c r="J26" i="1"/>
  <c r="J23" i="1"/>
  <c r="J22" i="1"/>
  <c r="J21" i="1"/>
  <c r="J20" i="1"/>
  <c r="J19" i="1"/>
  <c r="J18" i="1"/>
  <c r="J17" i="1"/>
  <c r="J16" i="1"/>
  <c r="J15" i="1"/>
  <c r="J14" i="1"/>
  <c r="J13" i="1" l="1"/>
  <c r="I14" i="1"/>
  <c r="L14" i="1" s="1"/>
  <c r="I16" i="1"/>
  <c r="L16" i="1" s="1"/>
  <c r="I18" i="1"/>
  <c r="L18" i="1" s="1"/>
  <c r="I20" i="1"/>
  <c r="L20" i="1" s="1"/>
  <c r="I22" i="1"/>
  <c r="L22" i="1" s="1"/>
  <c r="I24" i="1"/>
  <c r="I27" i="1"/>
  <c r="L27" i="1" s="1"/>
  <c r="I29" i="1"/>
  <c r="L29" i="1" s="1"/>
  <c r="I31" i="1"/>
  <c r="L31" i="1" s="1"/>
  <c r="I13" i="1"/>
  <c r="L13" i="1" s="1"/>
  <c r="I15" i="1"/>
  <c r="L15" i="1" s="1"/>
  <c r="I17" i="1"/>
  <c r="L17" i="1" s="1"/>
  <c r="I19" i="1"/>
  <c r="L19" i="1" s="1"/>
  <c r="I21" i="1"/>
  <c r="L21" i="1" s="1"/>
  <c r="I23" i="1"/>
  <c r="L23" i="1" s="1"/>
  <c r="I26" i="1"/>
  <c r="L26" i="1" s="1"/>
  <c r="I28" i="1"/>
  <c r="L28" i="1" s="1"/>
  <c r="I30" i="1"/>
  <c r="L30" i="1" s="1"/>
  <c r="G35" i="1" l="1"/>
  <c r="G34" i="1"/>
  <c r="F36" i="1"/>
  <c r="G31" i="1"/>
  <c r="G30" i="1" l="1"/>
  <c r="G28" i="1"/>
  <c r="G26" i="1"/>
  <c r="G24" i="1"/>
  <c r="G22" i="1"/>
  <c r="G20" i="1"/>
  <c r="G18" i="1"/>
  <c r="G16" i="1"/>
  <c r="G14" i="1"/>
  <c r="F40" i="1"/>
  <c r="J40" i="1" s="1"/>
  <c r="G29" i="1"/>
  <c r="G27" i="1"/>
  <c r="G25" i="1"/>
  <c r="G23" i="1"/>
  <c r="G21" i="1"/>
  <c r="G19" i="1"/>
  <c r="G17" i="1"/>
  <c r="G15" i="1"/>
  <c r="G13" i="1"/>
</calcChain>
</file>

<file path=xl/sharedStrings.xml><?xml version="1.0" encoding="utf-8"?>
<sst xmlns="http://schemas.openxmlformats.org/spreadsheetml/2006/main" count="193" uniqueCount="77">
  <si>
    <t xml:space="preserve">Diagnožu grupa </t>
  </si>
  <si>
    <t xml:space="preserve">2016. gads </t>
  </si>
  <si>
    <t xml:space="preserve">Faktisko izdevumu </t>
  </si>
  <si>
    <t xml:space="preserve">palielinājums/ samazinājums </t>
  </si>
  <si>
    <t xml:space="preserve">Atprečoto recepšu skaita palielinājums/ samazinājums </t>
  </si>
  <si>
    <t xml:space="preserve">Vidējais vienas receptes cenas palielinājums/ samazinājums </t>
  </si>
  <si>
    <t xml:space="preserve">Faktiskie izdevumi  </t>
  </si>
  <si>
    <t xml:space="preserve">Recepšu skaits </t>
  </si>
  <si>
    <t xml:space="preserve">Vienas receptes </t>
  </si>
  <si>
    <t xml:space="preserve">vidējā cena, </t>
  </si>
  <si>
    <t xml:space="preserve">EUR </t>
  </si>
  <si>
    <t xml:space="preserve">% </t>
  </si>
  <si>
    <t xml:space="preserve">No kopējiem izdevumiem </t>
  </si>
  <si>
    <r>
      <t>No kopējiem izdevumiem</t>
    </r>
    <r>
      <rPr>
        <sz val="8"/>
        <color rgb="FFFFFFFF"/>
        <rFont val="Arial"/>
        <family val="2"/>
        <charset val="186"/>
      </rPr>
      <t xml:space="preserve"> </t>
    </r>
  </si>
  <si>
    <t xml:space="preserve">1. Acu un to palīgorgānu slimības </t>
  </si>
  <si>
    <t xml:space="preserve">2. Ausu un aizauss paugura slimības </t>
  </si>
  <si>
    <t xml:space="preserve">3. Asins un asinsrades orgānu slimības un imūnsistēmas traucējumi </t>
  </si>
  <si>
    <t xml:space="preserve">4. Asinsrites sistēmas slimības </t>
  </si>
  <si>
    <t xml:space="preserve">5. Audzēji </t>
  </si>
  <si>
    <t xml:space="preserve">6. Ādas un zemādas slimības </t>
  </si>
  <si>
    <t xml:space="preserve">7. Elpošanas sistēmas slimības </t>
  </si>
  <si>
    <t xml:space="preserve">8. Endokrīnās, uztura un vielmaiņas slimības </t>
  </si>
  <si>
    <t xml:space="preserve">9. Gremošanas sistēmas slimības </t>
  </si>
  <si>
    <t xml:space="preserve">10. Infekcijas un parazitārās slimības </t>
  </si>
  <si>
    <t xml:space="preserve">11. Muskuļu, skeleta un saistaudu slimības </t>
  </si>
  <si>
    <t xml:space="preserve">12. Noteikti perinatālā perioda stāvokļi </t>
  </si>
  <si>
    <t xml:space="preserve">- </t>
  </si>
  <si>
    <t xml:space="preserve">14. Nervu sistēmas slimības </t>
  </si>
  <si>
    <t xml:space="preserve">15. Psihiski un uzvedības traucējumi </t>
  </si>
  <si>
    <t xml:space="preserve">16. Faktori, kas ietekmē veselību un saskari ar veselības aprūpes darbiniekiem </t>
  </si>
  <si>
    <t xml:space="preserve">17. Uroģenitālās slimības </t>
  </si>
  <si>
    <t xml:space="preserve">18. Ievainojumi, saindēšanās </t>
  </si>
  <si>
    <t xml:space="preserve">19. Grūtniecība, dzemdības un pēcdzemdību periods </t>
  </si>
  <si>
    <t xml:space="preserve">Izdevumu atjaunošana  (atmaksas maksājumi) </t>
  </si>
  <si>
    <t xml:space="preserve">M saraksts </t>
  </si>
  <si>
    <t xml:space="preserve"> </t>
  </si>
  <si>
    <t xml:space="preserve">Grūtnieces un sievietes pēcdzemdību periodā </t>
  </si>
  <si>
    <t xml:space="preserve">Kopā A, B, C un M  saraksts </t>
  </si>
  <si>
    <t xml:space="preserve">16,5% </t>
  </si>
  <si>
    <t xml:space="preserve">3,10% </t>
  </si>
  <si>
    <t xml:space="preserve">13,01% </t>
  </si>
  <si>
    <t xml:space="preserve">Izdevumu kompensācija individuālajiem pacientiem </t>
  </si>
  <si>
    <t xml:space="preserve">*Atbalsta maksājums individuālām aptiekām </t>
  </si>
  <si>
    <t xml:space="preserve">Viss kopā </t>
  </si>
  <si>
    <t xml:space="preserve">3,11% </t>
  </si>
  <si>
    <t xml:space="preserve">13,66% </t>
  </si>
  <si>
    <t xml:space="preserve">2017. gads </t>
  </si>
  <si>
    <t xml:space="preserve">13. Iedzimtas kroplības, deformācijas un hromosomu anomālijas </t>
  </si>
  <si>
    <t xml:space="preserve">Bērni līdz  2 gadu vecumam </t>
  </si>
  <si>
    <t xml:space="preserve">Atgriezti līdzekļi fiziskām personām </t>
  </si>
  <si>
    <t>-</t>
  </si>
  <si>
    <t xml:space="preserve">Rādītāji </t>
  </si>
  <si>
    <t xml:space="preserve">Naudas plūsma, EUR </t>
  </si>
  <si>
    <t xml:space="preserve">Faktiskie izdevumi, EUR </t>
  </si>
  <si>
    <t xml:space="preserve">Ieņēmumi - kopā, t. sk. </t>
  </si>
  <si>
    <t xml:space="preserve">No programmas "Kompensējamo medikamentu un materiālu apmaksāšana" </t>
  </si>
  <si>
    <t xml:space="preserve">No programmas "Krievijas Federācijas militāro pensionāru veselības aprūpe" (KF) </t>
  </si>
  <si>
    <t xml:space="preserve">No programmas "Līdzekļi neparedzētiem gadījumiem" </t>
  </si>
  <si>
    <t xml:space="preserve">Ieņēmumi no maksas pakalpojumiem, citi pašu ieņēmumi un līdzekļi pēc apropriācijas pārdales </t>
  </si>
  <si>
    <t xml:space="preserve">Izdevumi – kopā, t. sk. </t>
  </si>
  <si>
    <t xml:space="preserve">Zāļu iegādes izdevumu kompensācija, t. sk. </t>
  </si>
  <si>
    <t xml:space="preserve">Zāļu un medicīnisko ierīču iegādes izdevumu kompensācija vispārējā kārtībā </t>
  </si>
  <si>
    <t xml:space="preserve">Zāļu un medicīnisko ierīču iegādes izdevumu kompensācija individuālajiem pacientiem </t>
  </si>
  <si>
    <t xml:space="preserve">Atbalsta maksājums individuālām aptiekām </t>
  </si>
  <si>
    <t xml:space="preserve">Saistību izpildei par 2015. gadu </t>
  </si>
  <si>
    <t xml:space="preserve">Līdzekļu atlikums uz 01.01.2017. </t>
  </si>
  <si>
    <t>X</t>
  </si>
  <si>
    <t>Ambulatorajai ārstēšanai paredzēto kompensējamo zāļu izdevumi diagnožu grupās, EUR</t>
  </si>
  <si>
    <t>Vienas receptes vidējā cena, EUR</t>
  </si>
  <si>
    <t>No kopējiem izdevumiem, %</t>
  </si>
  <si>
    <t>Vienas receptes  vidējā cena, EUR</t>
  </si>
  <si>
    <t xml:space="preserve">Faktisko izdevumu  palielinājums/ samazinājums, % </t>
  </si>
  <si>
    <t xml:space="preserve">Atprečoto recepšu skaita palielinājums/ samazinājums, %  </t>
  </si>
  <si>
    <t xml:space="preserve">Vidējais vienas receptes cenas palielinājums/ samazinājums, %  </t>
  </si>
  <si>
    <t xml:space="preserve">Pielikums "Kompensējamo zāļu nodrošināšana ambulatorajā ārstēšanā" </t>
  </si>
  <si>
    <t>VISS KOPĀ</t>
  </si>
  <si>
    <t>Izdevums "Vēstis 2017" Nr.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</si>
</sst>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8"/>
      <color rgb="FFFFFFFF"/>
      <name val="Arial"/>
      <family val="2"/>
      <charset val="186"/>
    </font>
    <font>
      <sz val="7.5"/>
      <color rgb="FFFFFFFF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FFFFFF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2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3"/>
      <name val="Arial"/>
      <family val="2"/>
      <charset val="186"/>
    </font>
    <font>
      <b/>
      <sz val="14"/>
      <color theme="1"/>
      <name val="Arial"/>
      <family val="2"/>
    </font>
    <font>
      <sz val="16"/>
      <color theme="1"/>
      <name val="Arial"/>
      <family val="2"/>
      <charset val="186"/>
    </font>
    <font>
      <b/>
      <sz val="16"/>
      <name val="Arial"/>
      <family val="2"/>
      <charset val="186"/>
    </font>
    <font>
      <sz val="16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8"/>
      <name val="Arial"/>
      <family val="2"/>
      <charset val="186"/>
    </font>
    <font>
      <sz val="18"/>
      <color theme="1"/>
      <name val="Calibri"/>
      <family val="2"/>
      <charset val="186"/>
      <scheme val="minor"/>
    </font>
    <font>
      <b/>
      <sz val="22"/>
      <color rgb="FFE36C0A"/>
      <name val="Arial"/>
      <family val="2"/>
    </font>
    <font>
      <b/>
      <sz val="24"/>
      <color rgb="FFE36C0A"/>
      <name val="Arial"/>
      <family val="2"/>
    </font>
    <font>
      <sz val="24"/>
      <color theme="1"/>
      <name val="Calibri"/>
      <family val="2"/>
      <charset val="186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medium">
        <color rgb="FF767171"/>
      </bottom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/>
      <diagonal/>
    </border>
    <border>
      <left style="medium">
        <color rgb="FF767171"/>
      </left>
      <right style="medium">
        <color rgb="FF767171"/>
      </right>
      <top/>
      <bottom/>
      <diagonal/>
    </border>
    <border>
      <left style="medium">
        <color rgb="FF767171"/>
      </left>
      <right style="medium">
        <color rgb="FF767171"/>
      </right>
      <top/>
      <bottom style="medium">
        <color rgb="FF767171"/>
      </bottom>
      <diagonal/>
    </border>
    <border>
      <left/>
      <right style="medium">
        <color rgb="FF767171"/>
      </right>
      <top style="medium">
        <color rgb="FF767171"/>
      </top>
      <bottom style="medium">
        <color rgb="FF767171"/>
      </bottom>
      <diagonal/>
    </border>
    <border>
      <left/>
      <right/>
      <top style="medium">
        <color rgb="FF767171"/>
      </top>
      <bottom style="medium">
        <color rgb="FF767171"/>
      </bottom>
      <diagonal/>
    </border>
    <border>
      <left/>
      <right style="medium">
        <color rgb="FF767171"/>
      </right>
      <top style="medium">
        <color rgb="FF767171"/>
      </top>
      <bottom/>
      <diagonal/>
    </border>
    <border>
      <left/>
      <right style="medium">
        <color rgb="FF767171"/>
      </right>
      <top/>
      <bottom style="medium">
        <color rgb="FF767171"/>
      </bottom>
      <diagonal/>
    </border>
    <border>
      <left/>
      <right style="medium">
        <color rgb="FF767171"/>
      </right>
      <top/>
      <bottom/>
      <diagonal/>
    </border>
    <border>
      <left style="medium">
        <color rgb="FF767171"/>
      </left>
      <right/>
      <top style="medium">
        <color rgb="FF767171"/>
      </top>
      <bottom style="medium">
        <color rgb="FF767171"/>
      </bottom>
      <diagonal/>
    </border>
    <border>
      <left style="medium">
        <color rgb="FF767171"/>
      </left>
      <right/>
      <top style="medium">
        <color rgb="FF767171"/>
      </top>
      <bottom/>
      <diagonal/>
    </border>
    <border>
      <left style="medium">
        <color rgb="FF767171"/>
      </left>
      <right/>
      <top/>
      <bottom style="medium">
        <color rgb="FF767171"/>
      </bottom>
      <diagonal/>
    </border>
    <border>
      <left/>
      <right/>
      <top style="medium">
        <color rgb="FF767171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0" fontId="7" fillId="0" borderId="0"/>
    <xf numFmtId="164" fontId="9" fillId="0" borderId="0" applyFont="0" applyFill="0" applyBorder="0" applyAlignment="0" applyProtection="0"/>
    <xf numFmtId="0" fontId="8" fillId="0" borderId="20" applyBorder="0"/>
    <xf numFmtId="0" fontId="7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4" borderId="0" applyNumberFormat="0" applyBorder="0" applyAlignment="0" applyProtection="0"/>
    <xf numFmtId="0" fontId="12" fillId="8" borderId="0" applyNumberFormat="0" applyBorder="0" applyAlignment="0" applyProtection="0"/>
    <xf numFmtId="0" fontId="13" fillId="25" borderId="21" applyNumberFormat="0" applyAlignment="0" applyProtection="0"/>
    <xf numFmtId="0" fontId="14" fillId="26" borderId="22" applyNumberFormat="0" applyAlignment="0" applyProtection="0"/>
    <xf numFmtId="0" fontId="15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7" fillId="0" borderId="23" applyNumberFormat="0" applyFill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19" fillId="0" borderId="0" applyNumberFormat="0" applyFill="0" applyBorder="0" applyAlignment="0" applyProtection="0"/>
    <xf numFmtId="0" fontId="20" fillId="12" borderId="21" applyNumberFormat="0" applyAlignment="0" applyProtection="0"/>
    <xf numFmtId="0" fontId="21" fillId="0" borderId="26" applyNumberFormat="0" applyFill="0" applyAlignment="0" applyProtection="0"/>
    <xf numFmtId="0" fontId="22" fillId="27" borderId="0" applyNumberFormat="0" applyBorder="0" applyAlignment="0" applyProtection="0"/>
    <xf numFmtId="0" fontId="23" fillId="28" borderId="27" applyNumberFormat="0" applyFont="0" applyAlignment="0" applyProtection="0"/>
    <xf numFmtId="0" fontId="24" fillId="25" borderId="28" applyNumberFormat="0" applyAlignment="0" applyProtection="0"/>
    <xf numFmtId="0" fontId="25" fillId="0" borderId="0" applyNumberFormat="0" applyFill="0" applyBorder="0" applyAlignment="0" applyProtection="0"/>
    <xf numFmtId="0" fontId="26" fillId="0" borderId="29" applyNumberFormat="0" applyFill="0" applyAlignment="0" applyProtection="0"/>
    <xf numFmtId="0" fontId="27" fillId="0" borderId="0" applyNumberFormat="0" applyFill="0" applyBorder="0" applyAlignment="0" applyProtection="0"/>
  </cellStyleXfs>
  <cellXfs count="186">
    <xf numFmtId="0" fontId="0" fillId="0" borderId="0" xfId="0"/>
    <xf numFmtId="0" fontId="2" fillId="2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3" fontId="0" fillId="0" borderId="0" xfId="0" applyNumberFormat="1"/>
    <xf numFmtId="3" fontId="5" fillId="0" borderId="8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3" fontId="5" fillId="0" borderId="8" xfId="0" applyNumberFormat="1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10" fontId="5" fillId="0" borderId="8" xfId="1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0" fontId="5" fillId="0" borderId="8" xfId="0" applyNumberFormat="1" applyFont="1" applyBorder="1" applyAlignment="1">
      <alignment horizontal="center" vertical="center" wrapText="1"/>
    </xf>
    <xf numFmtId="10" fontId="5" fillId="0" borderId="8" xfId="0" applyNumberFormat="1" applyFont="1" applyBorder="1" applyAlignment="1">
      <alignment horizontal="left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/>
    </xf>
    <xf numFmtId="10" fontId="5" fillId="0" borderId="1" xfId="1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2" fontId="0" fillId="0" borderId="0" xfId="0" applyNumberFormat="1"/>
    <xf numFmtId="4" fontId="0" fillId="0" borderId="0" xfId="0" applyNumberFormat="1"/>
    <xf numFmtId="2" fontId="6" fillId="2" borderId="8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justify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left" vertical="center" wrapText="1"/>
    </xf>
    <xf numFmtId="4" fontId="6" fillId="5" borderId="18" xfId="0" applyNumberFormat="1" applyFont="1" applyFill="1" applyBorder="1" applyAlignment="1">
      <alignment horizontal="justify" vertical="center" wrapText="1"/>
    </xf>
    <xf numFmtId="3" fontId="5" fillId="3" borderId="18" xfId="0" applyNumberFormat="1" applyFont="1" applyFill="1" applyBorder="1" applyAlignment="1">
      <alignment horizontal="center" vertical="center" wrapText="1"/>
    </xf>
    <xf numFmtId="3" fontId="6" fillId="5" borderId="1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41" xfId="0" applyFont="1" applyBorder="1" applyAlignment="1">
      <alignment vertical="center" wrapText="1"/>
    </xf>
    <xf numFmtId="4" fontId="36" fillId="0" borderId="36" xfId="0" applyNumberFormat="1" applyFont="1" applyBorder="1" applyAlignment="1">
      <alignment horizontal="center" vertical="center" wrapText="1"/>
    </xf>
    <xf numFmtId="10" fontId="36" fillId="0" borderId="33" xfId="0" applyNumberFormat="1" applyFont="1" applyBorder="1" applyAlignment="1">
      <alignment horizontal="center" vertical="center" wrapText="1"/>
    </xf>
    <xf numFmtId="3" fontId="36" fillId="0" borderId="33" xfId="0" applyNumberFormat="1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3" fontId="36" fillId="0" borderId="36" xfId="0" applyNumberFormat="1" applyFont="1" applyBorder="1" applyAlignment="1">
      <alignment horizontal="center" vertical="center" wrapText="1"/>
    </xf>
    <xf numFmtId="10" fontId="36" fillId="0" borderId="33" xfId="1" applyNumberFormat="1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35" xfId="0" applyFont="1" applyBorder="1" applyAlignment="1">
      <alignment vertical="center" wrapText="1"/>
    </xf>
    <xf numFmtId="4" fontId="36" fillId="0" borderId="34" xfId="0" applyNumberFormat="1" applyFont="1" applyBorder="1" applyAlignment="1">
      <alignment horizontal="center" vertical="center" wrapText="1"/>
    </xf>
    <xf numFmtId="10" fontId="36" fillId="0" borderId="30" xfId="0" applyNumberFormat="1" applyFont="1" applyBorder="1" applyAlignment="1">
      <alignment horizontal="center" vertical="center" wrapText="1"/>
    </xf>
    <xf numFmtId="3" fontId="36" fillId="0" borderId="30" xfId="0" applyNumberFormat="1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3" fontId="36" fillId="0" borderId="34" xfId="0" applyNumberFormat="1" applyFont="1" applyBorder="1" applyAlignment="1">
      <alignment horizontal="center" vertical="center" wrapText="1"/>
    </xf>
    <xf numFmtId="10" fontId="36" fillId="0" borderId="30" xfId="1" applyNumberFormat="1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4" fontId="36" fillId="0" borderId="35" xfId="0" applyNumberFormat="1" applyFont="1" applyBorder="1" applyAlignment="1">
      <alignment horizontal="center" vertical="center" wrapText="1"/>
    </xf>
    <xf numFmtId="0" fontId="36" fillId="30" borderId="35" xfId="0" applyFont="1" applyFill="1" applyBorder="1" applyAlignment="1">
      <alignment vertical="center" wrapText="1"/>
    </xf>
    <xf numFmtId="0" fontId="36" fillId="30" borderId="34" xfId="0" applyFont="1" applyFill="1" applyBorder="1" applyAlignment="1">
      <alignment horizontal="center" vertical="center" wrapText="1"/>
    </xf>
    <xf numFmtId="0" fontId="36" fillId="30" borderId="30" xfId="0" applyFont="1" applyFill="1" applyBorder="1" applyAlignment="1">
      <alignment horizontal="center" vertical="center" wrapText="1"/>
    </xf>
    <xf numFmtId="0" fontId="36" fillId="30" borderId="35" xfId="0" applyFont="1" applyFill="1" applyBorder="1" applyAlignment="1">
      <alignment horizontal="center" vertical="center" wrapText="1"/>
    </xf>
    <xf numFmtId="3" fontId="36" fillId="30" borderId="34" xfId="0" applyNumberFormat="1" applyFont="1" applyFill="1" applyBorder="1" applyAlignment="1">
      <alignment horizontal="center" vertical="center" wrapText="1"/>
    </xf>
    <xf numFmtId="3" fontId="36" fillId="30" borderId="30" xfId="0" applyNumberFormat="1" applyFont="1" applyFill="1" applyBorder="1" applyAlignment="1">
      <alignment horizontal="center" vertical="center" wrapText="1"/>
    </xf>
    <xf numFmtId="0" fontId="36" fillId="31" borderId="35" xfId="0" applyFont="1" applyFill="1" applyBorder="1" applyAlignment="1">
      <alignment vertical="center" wrapText="1"/>
    </xf>
    <xf numFmtId="4" fontId="36" fillId="31" borderId="34" xfId="0" applyNumberFormat="1" applyFont="1" applyFill="1" applyBorder="1" applyAlignment="1">
      <alignment horizontal="center" vertical="center" wrapText="1"/>
    </xf>
    <xf numFmtId="0" fontId="36" fillId="31" borderId="30" xfId="0" applyFont="1" applyFill="1" applyBorder="1" applyAlignment="1">
      <alignment horizontal="center" vertical="center" wrapText="1"/>
    </xf>
    <xf numFmtId="0" fontId="36" fillId="31" borderId="35" xfId="0" applyFont="1" applyFill="1" applyBorder="1" applyAlignment="1">
      <alignment horizontal="center" vertical="center" wrapText="1"/>
    </xf>
    <xf numFmtId="3" fontId="36" fillId="31" borderId="34" xfId="0" applyNumberFormat="1" applyFont="1" applyFill="1" applyBorder="1" applyAlignment="1">
      <alignment horizontal="center" vertical="center" wrapText="1"/>
    </xf>
    <xf numFmtId="3" fontId="36" fillId="31" borderId="30" xfId="0" applyNumberFormat="1" applyFont="1" applyFill="1" applyBorder="1" applyAlignment="1">
      <alignment horizontal="center" vertical="center" wrapText="1"/>
    </xf>
    <xf numFmtId="0" fontId="36" fillId="31" borderId="34" xfId="0" applyFont="1" applyFill="1" applyBorder="1" applyAlignment="1">
      <alignment horizontal="center" vertical="center" wrapText="1"/>
    </xf>
    <xf numFmtId="4" fontId="36" fillId="0" borderId="34" xfId="0" applyNumberFormat="1" applyFont="1" applyBorder="1" applyAlignment="1">
      <alignment horizontal="center" vertical="center"/>
    </xf>
    <xf numFmtId="0" fontId="28" fillId="31" borderId="35" xfId="0" applyFont="1" applyFill="1" applyBorder="1" applyAlignment="1">
      <alignment vertical="center" wrapText="1"/>
    </xf>
    <xf numFmtId="4" fontId="28" fillId="31" borderId="34" xfId="0" applyNumberFormat="1" applyFont="1" applyFill="1" applyBorder="1" applyAlignment="1">
      <alignment horizontal="center" vertical="center" wrapText="1"/>
    </xf>
    <xf numFmtId="0" fontId="28" fillId="31" borderId="30" xfId="0" applyFont="1" applyFill="1" applyBorder="1" applyAlignment="1">
      <alignment horizontal="center" vertical="center" wrapText="1"/>
    </xf>
    <xf numFmtId="3" fontId="28" fillId="31" borderId="30" xfId="0" applyNumberFormat="1" applyFont="1" applyFill="1" applyBorder="1" applyAlignment="1">
      <alignment horizontal="center" vertical="center" wrapText="1"/>
    </xf>
    <xf numFmtId="0" fontId="28" fillId="31" borderId="35" xfId="0" applyFont="1" applyFill="1" applyBorder="1" applyAlignment="1">
      <alignment horizontal="center" vertical="center" wrapText="1"/>
    </xf>
    <xf numFmtId="3" fontId="28" fillId="31" borderId="34" xfId="0" applyNumberFormat="1" applyFont="1" applyFill="1" applyBorder="1" applyAlignment="1">
      <alignment horizontal="center" vertical="center" wrapText="1"/>
    </xf>
    <xf numFmtId="2" fontId="28" fillId="31" borderId="34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1" fillId="0" borderId="0" xfId="0" applyFont="1" applyAlignment="1">
      <alignment vertical="center"/>
    </xf>
    <xf numFmtId="3" fontId="41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 indent="12"/>
    </xf>
    <xf numFmtId="0" fontId="3" fillId="2" borderId="6" xfId="0" applyFont="1" applyFill="1" applyBorder="1" applyAlignment="1">
      <alignment horizontal="left" vertical="center" wrapText="1" indent="12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4" fontId="6" fillId="5" borderId="15" xfId="0" applyNumberFormat="1" applyFont="1" applyFill="1" applyBorder="1" applyAlignment="1">
      <alignment horizontal="center" vertical="center" wrapText="1"/>
    </xf>
    <xf numFmtId="4" fontId="6" fillId="5" borderId="16" xfId="0" applyNumberFormat="1" applyFont="1" applyFill="1" applyBorder="1" applyAlignment="1">
      <alignment horizontal="center" vertical="center" wrapText="1"/>
    </xf>
    <xf numFmtId="0" fontId="36" fillId="29" borderId="31" xfId="0" applyFont="1" applyFill="1" applyBorder="1" applyAlignment="1">
      <alignment horizontal="center" vertical="center" wrapText="1"/>
    </xf>
    <xf numFmtId="0" fontId="36" fillId="29" borderId="51" xfId="0" applyFont="1" applyFill="1" applyBorder="1" applyAlignment="1">
      <alignment horizontal="center" vertical="center" wrapText="1"/>
    </xf>
    <xf numFmtId="0" fontId="36" fillId="29" borderId="39" xfId="0" applyFont="1" applyFill="1" applyBorder="1" applyAlignment="1">
      <alignment horizontal="center" vertical="center" wrapText="1"/>
    </xf>
    <xf numFmtId="0" fontId="36" fillId="29" borderId="40" xfId="0" applyFont="1" applyFill="1" applyBorder="1" applyAlignment="1">
      <alignment horizontal="center" vertical="center" wrapText="1"/>
    </xf>
    <xf numFmtId="0" fontId="36" fillId="29" borderId="52" xfId="0" applyFont="1" applyFill="1" applyBorder="1" applyAlignment="1">
      <alignment horizontal="center" vertical="center" wrapText="1"/>
    </xf>
    <xf numFmtId="0" fontId="28" fillId="29" borderId="45" xfId="0" applyFont="1" applyFill="1" applyBorder="1" applyAlignment="1">
      <alignment horizontal="center" vertical="center" wrapText="1"/>
    </xf>
    <xf numFmtId="0" fontId="28" fillId="29" borderId="46" xfId="0" applyFont="1" applyFill="1" applyBorder="1" applyAlignment="1">
      <alignment horizontal="center" vertical="center" wrapText="1"/>
    </xf>
    <xf numFmtId="0" fontId="28" fillId="29" borderId="47" xfId="0" applyFont="1" applyFill="1" applyBorder="1" applyAlignment="1">
      <alignment horizontal="center" vertical="center" wrapText="1"/>
    </xf>
    <xf numFmtId="0" fontId="28" fillId="29" borderId="43" xfId="0" applyFont="1" applyFill="1" applyBorder="1" applyAlignment="1">
      <alignment horizontal="center" vertical="center" wrapText="1"/>
    </xf>
    <xf numFmtId="0" fontId="28" fillId="29" borderId="5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36" fillId="29" borderId="34" xfId="0" applyFont="1" applyFill="1" applyBorder="1" applyAlignment="1">
      <alignment horizontal="center" vertical="center" wrapText="1"/>
    </xf>
    <xf numFmtId="0" fontId="36" fillId="29" borderId="50" xfId="0" applyFont="1" applyFill="1" applyBorder="1" applyAlignment="1">
      <alignment horizontal="center" vertical="center" wrapText="1"/>
    </xf>
    <xf numFmtId="0" fontId="28" fillId="29" borderId="54" xfId="0" applyFont="1" applyFill="1" applyBorder="1" applyAlignment="1">
      <alignment horizontal="center" vertical="center" wrapText="1"/>
    </xf>
    <xf numFmtId="0" fontId="28" fillId="29" borderId="55" xfId="0" applyFont="1" applyFill="1" applyBorder="1" applyAlignment="1">
      <alignment horizontal="center" vertical="center" wrapText="1"/>
    </xf>
    <xf numFmtId="0" fontId="28" fillId="29" borderId="56" xfId="0" applyFont="1" applyFill="1" applyBorder="1" applyAlignment="1">
      <alignment horizontal="center" vertical="center" wrapText="1"/>
    </xf>
    <xf numFmtId="0" fontId="28" fillId="29" borderId="44" xfId="0" applyFont="1" applyFill="1" applyBorder="1" applyAlignment="1">
      <alignment horizontal="center" vertical="center" wrapText="1"/>
    </xf>
    <xf numFmtId="0" fontId="28" fillId="29" borderId="37" xfId="0" applyFont="1" applyFill="1" applyBorder="1" applyAlignment="1">
      <alignment horizontal="center" vertical="center" wrapText="1"/>
    </xf>
    <xf numFmtId="0" fontId="28" fillId="29" borderId="38" xfId="0" applyFont="1" applyFill="1" applyBorder="1" applyAlignment="1">
      <alignment horizontal="center" vertical="center" wrapText="1"/>
    </xf>
    <xf numFmtId="0" fontId="36" fillId="29" borderId="30" xfId="0" applyFont="1" applyFill="1" applyBorder="1" applyAlignment="1">
      <alignment horizontal="center" vertical="center" wrapText="1"/>
    </xf>
    <xf numFmtId="0" fontId="36" fillId="29" borderId="42" xfId="0" applyFont="1" applyFill="1" applyBorder="1" applyAlignment="1">
      <alignment horizontal="center" vertical="center" wrapText="1"/>
    </xf>
    <xf numFmtId="3" fontId="36" fillId="29" borderId="30" xfId="0" applyNumberFormat="1" applyFont="1" applyFill="1" applyBorder="1" applyAlignment="1">
      <alignment horizontal="center" vertical="center" wrapText="1"/>
    </xf>
    <xf numFmtId="3" fontId="36" fillId="29" borderId="42" xfId="0" applyNumberFormat="1" applyFont="1" applyFill="1" applyBorder="1" applyAlignment="1">
      <alignment horizontal="center" vertical="center" wrapText="1"/>
    </xf>
    <xf numFmtId="0" fontId="28" fillId="29" borderId="48" xfId="0" applyFont="1" applyFill="1" applyBorder="1" applyAlignment="1">
      <alignment horizontal="center" vertical="center" wrapText="1"/>
    </xf>
    <xf numFmtId="0" fontId="28" fillId="29" borderId="32" xfId="0" applyFont="1" applyFill="1" applyBorder="1" applyAlignment="1">
      <alignment horizontal="center" vertical="center" wrapText="1"/>
    </xf>
    <xf numFmtId="0" fontId="28" fillId="29" borderId="51" xfId="0" applyFont="1" applyFill="1" applyBorder="1" applyAlignment="1">
      <alignment horizontal="center" vertical="center" wrapText="1"/>
    </xf>
    <xf numFmtId="0" fontId="28" fillId="29" borderId="49" xfId="0" applyFont="1" applyFill="1" applyBorder="1" applyAlignment="1">
      <alignment horizontal="center" vertical="center" wrapText="1"/>
    </xf>
    <xf numFmtId="0" fontId="28" fillId="29" borderId="40" xfId="0" applyFont="1" applyFill="1" applyBorder="1" applyAlignment="1">
      <alignment horizontal="center" vertical="center" wrapText="1"/>
    </xf>
    <xf numFmtId="0" fontId="28" fillId="29" borderId="52" xfId="0" applyFont="1" applyFill="1" applyBorder="1" applyAlignment="1">
      <alignment horizontal="center" vertical="center" wrapText="1"/>
    </xf>
  </cellXfs>
  <cellStyles count="47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 2" xfId="3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2" xfId="4"/>
    <cellStyle name="Normal 3" xfId="5"/>
    <cellStyle name="Normal 4" xfId="2"/>
    <cellStyle name="Note 2" xfId="42"/>
    <cellStyle name="Output 2" xfId="43"/>
    <cellStyle name="Percent" xfId="1" builtinId="5"/>
    <cellStyle name="Title 2" xfId="44"/>
    <cellStyle name="Total 2" xfId="45"/>
    <cellStyle name="Warning Text 2" xfId="46"/>
  </cellStyles>
  <dxfs count="0"/>
  <tableStyles count="0" defaultTableStyle="TableStyleMedium2" defaultPivotStyle="PivotStyleLight16"/>
  <colors>
    <mruColors>
      <color rgb="FF000000"/>
      <color rgb="FFFF7C53"/>
      <color rgb="FF76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ita/18.forma/Darba_faili/18.forma_2017.gads_NVD_majas_la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pielikums"/>
      <sheetName val="rec"/>
      <sheetName val="sum"/>
    </sheetNames>
    <sheetDataSet>
      <sheetData sheetId="0">
        <row r="6">
          <cell r="E6">
            <v>3517756.5500000003</v>
          </cell>
          <cell r="F6">
            <v>250399</v>
          </cell>
        </row>
        <row r="12">
          <cell r="E12">
            <v>43327.69</v>
          </cell>
          <cell r="F12">
            <v>5311</v>
          </cell>
        </row>
        <row r="14">
          <cell r="E14">
            <v>3495006.9699999997</v>
          </cell>
          <cell r="F14">
            <v>1106</v>
          </cell>
        </row>
        <row r="27">
          <cell r="E27">
            <v>20859848.880000003</v>
          </cell>
          <cell r="F27">
            <v>3599843</v>
          </cell>
        </row>
        <row r="79">
          <cell r="E79">
            <v>23648706.530000001</v>
          </cell>
          <cell r="F79">
            <v>131547</v>
          </cell>
        </row>
        <row r="310">
          <cell r="E310">
            <v>489692.13</v>
          </cell>
          <cell r="F310">
            <v>33337</v>
          </cell>
        </row>
        <row r="329">
          <cell r="E329">
            <v>7869763.4999999991</v>
          </cell>
          <cell r="F329">
            <v>414089</v>
          </cell>
        </row>
        <row r="361">
          <cell r="E361">
            <v>28554319.350000001</v>
          </cell>
          <cell r="F361">
            <v>991553</v>
          </cell>
        </row>
        <row r="404">
          <cell r="E404">
            <v>910842.82000000007</v>
          </cell>
          <cell r="F404">
            <v>30958</v>
          </cell>
        </row>
        <row r="436">
          <cell r="E436">
            <v>21414905.030000001</v>
          </cell>
          <cell r="F436">
            <v>23860</v>
          </cell>
        </row>
        <row r="448">
          <cell r="E448">
            <v>12189803.190000001</v>
          </cell>
          <cell r="F448">
            <v>150208</v>
          </cell>
        </row>
        <row r="483">
          <cell r="E483">
            <v>1.44</v>
          </cell>
          <cell r="F483">
            <v>1</v>
          </cell>
        </row>
        <row r="485">
          <cell r="F485">
            <v>183</v>
          </cell>
        </row>
        <row r="488">
          <cell r="E488">
            <v>9432743.1799999997</v>
          </cell>
          <cell r="F488">
            <v>191547</v>
          </cell>
        </row>
        <row r="548">
          <cell r="E548">
            <v>3640148.96</v>
          </cell>
          <cell r="F548">
            <v>336123</v>
          </cell>
        </row>
        <row r="584">
          <cell r="E584">
            <v>6040927.0099999998</v>
          </cell>
          <cell r="F584">
            <v>194938</v>
          </cell>
        </row>
        <row r="597">
          <cell r="E597">
            <v>6879981.5899999999</v>
          </cell>
          <cell r="F597">
            <v>131166</v>
          </cell>
        </row>
        <row r="609">
          <cell r="E609">
            <v>109528.72</v>
          </cell>
          <cell r="F609">
            <v>4827</v>
          </cell>
        </row>
        <row r="623">
          <cell r="E623">
            <v>84391.69</v>
          </cell>
          <cell r="F623">
            <v>1901</v>
          </cell>
        </row>
        <row r="639">
          <cell r="F639">
            <v>376670.43</v>
          </cell>
        </row>
        <row r="640">
          <cell r="F640">
            <v>28162.799999999999</v>
          </cell>
        </row>
        <row r="838">
          <cell r="H838">
            <v>4470856.0220000008</v>
          </cell>
        </row>
        <row r="839">
          <cell r="H839">
            <v>12893.6</v>
          </cell>
        </row>
        <row r="840">
          <cell r="H840">
            <v>8.34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pane ySplit="5" topLeftCell="A6" activePane="bottomLeft" state="frozen"/>
      <selection pane="bottomLeft" activeCell="F33" sqref="F33"/>
    </sheetView>
  </sheetViews>
  <sheetFormatPr defaultRowHeight="15" x14ac:dyDescent="0.25"/>
  <cols>
    <col min="1" max="1" width="13.5703125" bestFit="1" customWidth="1"/>
    <col min="2" max="2" width="18.42578125" customWidth="1"/>
    <col min="5" max="5" width="13.28515625" customWidth="1"/>
    <col min="6" max="6" width="21.5703125" customWidth="1"/>
    <col min="7" max="7" width="21.28515625" customWidth="1"/>
    <col min="8" max="8" width="14.5703125" style="8" customWidth="1"/>
    <col min="9" max="9" width="14.28515625" customWidth="1"/>
    <col min="10" max="11" width="10" bestFit="1" customWidth="1"/>
    <col min="14" max="14" width="10" bestFit="1" customWidth="1"/>
    <col min="17" max="17" width="10.5703125" bestFit="1" customWidth="1"/>
  </cols>
  <sheetData>
    <row r="1" spans="1:14" ht="44.25" customHeight="1" thickBot="1" x14ac:dyDescent="0.3">
      <c r="A1" s="133" t="s">
        <v>0</v>
      </c>
      <c r="B1" s="137" t="s">
        <v>1</v>
      </c>
      <c r="C1" s="138"/>
      <c r="D1" s="138"/>
      <c r="E1" s="139"/>
      <c r="F1" s="140" t="s">
        <v>46</v>
      </c>
      <c r="G1" s="141"/>
      <c r="H1" s="141"/>
      <c r="I1" s="1"/>
      <c r="J1" s="13" t="s">
        <v>2</v>
      </c>
      <c r="K1" s="142" t="s">
        <v>4</v>
      </c>
      <c r="L1" s="144" t="s">
        <v>5</v>
      </c>
      <c r="M1" s="2"/>
    </row>
    <row r="2" spans="1:14" ht="34.5" thickBot="1" x14ac:dyDescent="0.3">
      <c r="A2" s="134"/>
      <c r="B2" s="146" t="s">
        <v>6</v>
      </c>
      <c r="C2" s="147"/>
      <c r="D2" s="133" t="s">
        <v>7</v>
      </c>
      <c r="E2" s="3" t="s">
        <v>8</v>
      </c>
      <c r="F2" s="146" t="s">
        <v>6</v>
      </c>
      <c r="G2" s="147"/>
      <c r="H2" s="150" t="s">
        <v>7</v>
      </c>
      <c r="I2" s="3" t="s">
        <v>8</v>
      </c>
      <c r="J2" s="14" t="s">
        <v>3</v>
      </c>
      <c r="K2" s="143"/>
      <c r="L2" s="145"/>
      <c r="M2" s="2"/>
    </row>
    <row r="3" spans="1:14" ht="15.75" thickBot="1" x14ac:dyDescent="0.3">
      <c r="A3" s="134"/>
      <c r="B3" s="148"/>
      <c r="C3" s="149"/>
      <c r="D3" s="134"/>
      <c r="E3" s="3" t="s">
        <v>9</v>
      </c>
      <c r="F3" s="148"/>
      <c r="G3" s="149"/>
      <c r="H3" s="151"/>
      <c r="I3" s="3" t="s">
        <v>9</v>
      </c>
      <c r="J3" s="133" t="s">
        <v>11</v>
      </c>
      <c r="K3" s="133" t="s">
        <v>11</v>
      </c>
      <c r="L3" s="133" t="s">
        <v>11</v>
      </c>
      <c r="M3" s="2"/>
    </row>
    <row r="4" spans="1:14" ht="42.75" thickBot="1" x14ac:dyDescent="0.3">
      <c r="A4" s="134"/>
      <c r="B4" s="133" t="s">
        <v>10</v>
      </c>
      <c r="C4" s="5" t="s">
        <v>12</v>
      </c>
      <c r="D4" s="134"/>
      <c r="E4" s="3" t="s">
        <v>10</v>
      </c>
      <c r="F4" s="133" t="s">
        <v>10</v>
      </c>
      <c r="G4" s="5" t="s">
        <v>13</v>
      </c>
      <c r="H4" s="151"/>
      <c r="I4" s="3" t="s">
        <v>10</v>
      </c>
      <c r="J4" s="134"/>
      <c r="K4" s="134"/>
      <c r="L4" s="134"/>
      <c r="M4" s="2"/>
    </row>
    <row r="5" spans="1:14" ht="15.75" thickBot="1" x14ac:dyDescent="0.3">
      <c r="A5" s="135"/>
      <c r="B5" s="135"/>
      <c r="C5" s="14" t="s">
        <v>11</v>
      </c>
      <c r="D5" s="135"/>
      <c r="E5" s="4"/>
      <c r="F5" s="135"/>
      <c r="G5" s="14" t="s">
        <v>11</v>
      </c>
      <c r="H5" s="152"/>
      <c r="I5" s="4"/>
      <c r="J5" s="135"/>
      <c r="K5" s="135"/>
      <c r="L5" s="135"/>
      <c r="M5" s="2"/>
    </row>
    <row r="6" spans="1:14" ht="34.5" thickBot="1" x14ac:dyDescent="0.3">
      <c r="A6" s="6" t="s">
        <v>14</v>
      </c>
      <c r="B6" s="12">
        <v>3265238.85</v>
      </c>
      <c r="C6" s="35">
        <v>2.1999999999999999E-2</v>
      </c>
      <c r="D6" s="9">
        <v>239813</v>
      </c>
      <c r="E6" s="7">
        <v>13.62</v>
      </c>
      <c r="F6" s="12">
        <f>'[1]1.pielikums'!$E$6</f>
        <v>3517756.5500000003</v>
      </c>
      <c r="G6" s="32">
        <f t="shared" ref="G6:G17" si="0">(F6/$F$26)</f>
        <v>2.3541570548385973E-2</v>
      </c>
      <c r="H6" s="9">
        <f>'[1]1.pielikums'!$F$6</f>
        <v>250399</v>
      </c>
      <c r="I6" s="7">
        <f t="shared" ref="I6:I24" si="1">ROUND((F6/H6),2)</f>
        <v>14.05</v>
      </c>
      <c r="J6" s="7">
        <f>ROUND((F6/B6*100-100),2)</f>
        <v>7.73</v>
      </c>
      <c r="K6" s="7">
        <f>ROUND((H6/D6*100-100),2)</f>
        <v>4.41</v>
      </c>
      <c r="L6" s="7">
        <f>ROUND((I6/E6*100-100),2)</f>
        <v>3.16</v>
      </c>
      <c r="N6" s="57"/>
    </row>
    <row r="7" spans="1:14" ht="34.5" thickBot="1" x14ac:dyDescent="0.3">
      <c r="A7" s="6" t="s">
        <v>15</v>
      </c>
      <c r="B7" s="12">
        <v>39794.53</v>
      </c>
      <c r="C7" s="35">
        <v>2.9999999999999997E-4</v>
      </c>
      <c r="D7" s="9">
        <v>4989</v>
      </c>
      <c r="E7" s="7">
        <v>7.98</v>
      </c>
      <c r="F7" s="12">
        <f>'[1]1.pielikums'!$E$12</f>
        <v>43327.69</v>
      </c>
      <c r="G7" s="32">
        <f t="shared" si="0"/>
        <v>2.8995806171794276E-4</v>
      </c>
      <c r="H7" s="9">
        <f>'[1]1.pielikums'!$F$12</f>
        <v>5311</v>
      </c>
      <c r="I7" s="7">
        <f t="shared" si="1"/>
        <v>8.16</v>
      </c>
      <c r="J7" s="7">
        <f t="shared" ref="J7:J24" si="2">ROUND((F7/B7*100-100),2)</f>
        <v>8.8800000000000008</v>
      </c>
      <c r="K7" s="7">
        <f t="shared" ref="K7:L24" si="3">ROUND((H7/D7*100-100),2)</f>
        <v>6.45</v>
      </c>
      <c r="L7" s="7">
        <f t="shared" si="3"/>
        <v>2.2599999999999998</v>
      </c>
      <c r="M7" s="2"/>
    </row>
    <row r="8" spans="1:14" ht="57" thickBot="1" x14ac:dyDescent="0.3">
      <c r="A8" s="10" t="s">
        <v>16</v>
      </c>
      <c r="B8" s="12">
        <v>2260806.0099999998</v>
      </c>
      <c r="C8" s="35">
        <v>1.52E-2</v>
      </c>
      <c r="D8" s="9">
        <v>1031</v>
      </c>
      <c r="E8" s="12">
        <v>2192.83</v>
      </c>
      <c r="F8" s="12">
        <f>'[1]1.pielikums'!$E$14</f>
        <v>3495006.9699999997</v>
      </c>
      <c r="G8" s="32">
        <f t="shared" si="0"/>
        <v>2.3389325549363467E-2</v>
      </c>
      <c r="H8" s="9">
        <f>'[1]1.pielikums'!$F$14</f>
        <v>1106</v>
      </c>
      <c r="I8" s="7">
        <f t="shared" si="1"/>
        <v>3160.04</v>
      </c>
      <c r="J8" s="62">
        <f t="shared" si="2"/>
        <v>54.59</v>
      </c>
      <c r="K8" s="7">
        <f t="shared" si="3"/>
        <v>7.27</v>
      </c>
      <c r="L8" s="62">
        <f t="shared" si="3"/>
        <v>44.11</v>
      </c>
      <c r="M8" s="2"/>
    </row>
    <row r="9" spans="1:14" ht="23.25" thickBot="1" x14ac:dyDescent="0.3">
      <c r="A9" s="10" t="s">
        <v>17</v>
      </c>
      <c r="B9" s="12">
        <v>20650186.09</v>
      </c>
      <c r="C9" s="36">
        <v>0.13919999999999999</v>
      </c>
      <c r="D9" s="11">
        <v>3520363</v>
      </c>
      <c r="E9" s="7">
        <v>5.87</v>
      </c>
      <c r="F9" s="12">
        <f>'[1]1.pielikums'!$E$27</f>
        <v>20859848.880000003</v>
      </c>
      <c r="G9" s="32">
        <f t="shared" si="0"/>
        <v>0.13959851884496957</v>
      </c>
      <c r="H9" s="9">
        <f>'[1]1.pielikums'!$F$27</f>
        <v>3599843</v>
      </c>
      <c r="I9" s="7">
        <f t="shared" si="1"/>
        <v>5.79</v>
      </c>
      <c r="J9" s="7">
        <f t="shared" si="2"/>
        <v>1.02</v>
      </c>
      <c r="K9" s="7">
        <f t="shared" si="3"/>
        <v>2.2599999999999998</v>
      </c>
      <c r="L9" s="7">
        <f t="shared" si="3"/>
        <v>-1.36</v>
      </c>
      <c r="M9" s="2"/>
    </row>
    <row r="10" spans="1:14" ht="15.75" thickBot="1" x14ac:dyDescent="0.3">
      <c r="A10" s="6" t="s">
        <v>18</v>
      </c>
      <c r="B10" s="12">
        <v>21899214.920000002</v>
      </c>
      <c r="C10" s="36">
        <v>0.14760000000000001</v>
      </c>
      <c r="D10" s="9">
        <v>128189</v>
      </c>
      <c r="E10" s="7">
        <v>170.84</v>
      </c>
      <c r="F10" s="12">
        <f>'[1]1.pielikums'!$E$79</f>
        <v>23648706.530000001</v>
      </c>
      <c r="G10" s="32">
        <f t="shared" si="0"/>
        <v>0.1582621438524707</v>
      </c>
      <c r="H10" s="9">
        <f>'[1]1.pielikums'!$F$79</f>
        <v>131547</v>
      </c>
      <c r="I10" s="7">
        <f t="shared" si="1"/>
        <v>179.77</v>
      </c>
      <c r="J10" s="7">
        <f t="shared" si="2"/>
        <v>7.99</v>
      </c>
      <c r="K10" s="7">
        <f t="shared" si="3"/>
        <v>2.62</v>
      </c>
      <c r="L10" s="7">
        <f t="shared" si="3"/>
        <v>5.23</v>
      </c>
      <c r="M10" s="2"/>
    </row>
    <row r="11" spans="1:14" ht="23.25" thickBot="1" x14ac:dyDescent="0.3">
      <c r="A11" s="10" t="s">
        <v>19</v>
      </c>
      <c r="B11" s="12">
        <v>601988.99</v>
      </c>
      <c r="C11" s="35">
        <v>4.1000000000000003E-3</v>
      </c>
      <c r="D11" s="9">
        <v>32287</v>
      </c>
      <c r="E11" s="7">
        <v>18.64</v>
      </c>
      <c r="F11" s="12">
        <f>'[1]1.pielikums'!$E$310</f>
        <v>489692.13</v>
      </c>
      <c r="G11" s="32">
        <f t="shared" si="0"/>
        <v>3.277123263514183E-3</v>
      </c>
      <c r="H11" s="9">
        <f>'[1]1.pielikums'!$F$310</f>
        <v>33337</v>
      </c>
      <c r="I11" s="7">
        <f t="shared" si="1"/>
        <v>14.69</v>
      </c>
      <c r="J11" s="62">
        <f t="shared" si="2"/>
        <v>-18.649999999999999</v>
      </c>
      <c r="K11" s="7">
        <f t="shared" si="3"/>
        <v>3.25</v>
      </c>
      <c r="L11" s="62">
        <f t="shared" si="3"/>
        <v>-21.19</v>
      </c>
      <c r="M11" s="2"/>
    </row>
    <row r="12" spans="1:14" ht="23.25" thickBot="1" x14ac:dyDescent="0.3">
      <c r="A12" s="10" t="s">
        <v>20</v>
      </c>
      <c r="B12" s="12">
        <v>7565498.04</v>
      </c>
      <c r="C12" s="35">
        <v>5.0999999999999997E-2</v>
      </c>
      <c r="D12" s="9">
        <v>396958</v>
      </c>
      <c r="E12" s="7">
        <v>19.059999999999999</v>
      </c>
      <c r="F12" s="12">
        <f>'[1]1.pielikums'!$E$329</f>
        <v>7869763.4999999991</v>
      </c>
      <c r="G12" s="32">
        <f t="shared" si="0"/>
        <v>5.2666121148822215E-2</v>
      </c>
      <c r="H12" s="9">
        <f>'[1]1.pielikums'!$F$329</f>
        <v>414089</v>
      </c>
      <c r="I12" s="7">
        <f t="shared" si="1"/>
        <v>19.010000000000002</v>
      </c>
      <c r="J12" s="7">
        <f t="shared" si="2"/>
        <v>4.0199999999999996</v>
      </c>
      <c r="K12" s="7">
        <f t="shared" si="3"/>
        <v>4.32</v>
      </c>
      <c r="L12" s="7">
        <f t="shared" si="3"/>
        <v>-0.26</v>
      </c>
      <c r="M12" s="2"/>
    </row>
    <row r="13" spans="1:14" ht="45.75" thickBot="1" x14ac:dyDescent="0.3">
      <c r="A13" s="6" t="s">
        <v>21</v>
      </c>
      <c r="B13" s="12">
        <v>27520385.190000001</v>
      </c>
      <c r="C13" s="36">
        <v>0.1855</v>
      </c>
      <c r="D13" s="9">
        <v>943941</v>
      </c>
      <c r="E13" s="7">
        <v>29.15</v>
      </c>
      <c r="F13" s="12">
        <f>'[1]1.pielikums'!$E$361</f>
        <v>28554319.350000001</v>
      </c>
      <c r="G13" s="32">
        <f t="shared" si="0"/>
        <v>0.19109154197699316</v>
      </c>
      <c r="H13" s="9">
        <f>'[1]1.pielikums'!$F$361</f>
        <v>991553</v>
      </c>
      <c r="I13" s="7">
        <f t="shared" si="1"/>
        <v>28.8</v>
      </c>
      <c r="J13" s="7">
        <f t="shared" si="2"/>
        <v>3.76</v>
      </c>
      <c r="K13" s="7">
        <f t="shared" si="3"/>
        <v>5.04</v>
      </c>
      <c r="L13" s="7">
        <f t="shared" si="3"/>
        <v>-1.2</v>
      </c>
      <c r="M13" s="2"/>
    </row>
    <row r="14" spans="1:14" ht="23.25" thickBot="1" x14ac:dyDescent="0.3">
      <c r="A14" s="15" t="s">
        <v>22</v>
      </c>
      <c r="B14" s="29">
        <v>780174.58</v>
      </c>
      <c r="C14" s="37">
        <v>5.3E-3</v>
      </c>
      <c r="D14" s="17">
        <v>30487</v>
      </c>
      <c r="E14" s="16">
        <v>25.59</v>
      </c>
      <c r="F14" s="29">
        <f>'[1]1.pielikums'!$E$404</f>
        <v>910842.82000000007</v>
      </c>
      <c r="G14" s="32">
        <f t="shared" si="0"/>
        <v>6.0955527196789169E-3</v>
      </c>
      <c r="H14" s="17">
        <f>'[1]1.pielikums'!$F$404</f>
        <v>30958</v>
      </c>
      <c r="I14" s="7">
        <f t="shared" si="1"/>
        <v>29.42</v>
      </c>
      <c r="J14" s="7">
        <f t="shared" si="2"/>
        <v>16.75</v>
      </c>
      <c r="K14" s="7">
        <f t="shared" si="3"/>
        <v>1.54</v>
      </c>
      <c r="L14" s="7">
        <f t="shared" si="3"/>
        <v>14.97</v>
      </c>
    </row>
    <row r="15" spans="1:14" ht="34.5" thickBot="1" x14ac:dyDescent="0.3">
      <c r="A15" s="6" t="s">
        <v>23</v>
      </c>
      <c r="B15" s="12">
        <v>23883333.75</v>
      </c>
      <c r="C15" s="36">
        <v>0.161</v>
      </c>
      <c r="D15" s="9">
        <v>26181</v>
      </c>
      <c r="E15" s="7">
        <v>912.24</v>
      </c>
      <c r="F15" s="12">
        <f>'[1]1.pielikums'!$E$436</f>
        <v>21414905.030000001</v>
      </c>
      <c r="G15" s="32">
        <f t="shared" si="0"/>
        <v>0.14331307194943055</v>
      </c>
      <c r="H15" s="9">
        <f>'[1]1.pielikums'!$F$436</f>
        <v>23860</v>
      </c>
      <c r="I15" s="7">
        <f t="shared" si="1"/>
        <v>897.52</v>
      </c>
      <c r="J15" s="63">
        <f t="shared" si="2"/>
        <v>-10.34</v>
      </c>
      <c r="K15" s="62">
        <f t="shared" si="3"/>
        <v>-8.8699999999999992</v>
      </c>
      <c r="L15" s="7">
        <f t="shared" si="3"/>
        <v>-1.61</v>
      </c>
    </row>
    <row r="16" spans="1:14" ht="45.75" thickBot="1" x14ac:dyDescent="0.3">
      <c r="A16" s="10" t="s">
        <v>24</v>
      </c>
      <c r="B16" s="12">
        <v>9864935.7799999993</v>
      </c>
      <c r="C16" s="35">
        <v>6.6500000000000004E-2</v>
      </c>
      <c r="D16" s="9">
        <v>144953</v>
      </c>
      <c r="E16" s="7">
        <v>68.06</v>
      </c>
      <c r="F16" s="12">
        <f>'[1]1.pielikums'!$E$448</f>
        <v>12189803.190000001</v>
      </c>
      <c r="G16" s="32">
        <f t="shared" si="0"/>
        <v>8.1576740086895833E-2</v>
      </c>
      <c r="H16" s="9">
        <f>'[1]1.pielikums'!$F$448</f>
        <v>150208</v>
      </c>
      <c r="I16" s="7">
        <f t="shared" si="1"/>
        <v>81.150000000000006</v>
      </c>
      <c r="J16" s="62">
        <f t="shared" si="2"/>
        <v>23.57</v>
      </c>
      <c r="K16" s="7">
        <f t="shared" si="3"/>
        <v>3.63</v>
      </c>
      <c r="L16" s="62">
        <f t="shared" si="3"/>
        <v>19.23</v>
      </c>
    </row>
    <row r="17" spans="1:13" ht="34.5" thickBot="1" x14ac:dyDescent="0.3">
      <c r="A17" s="10" t="s">
        <v>25</v>
      </c>
      <c r="B17" s="7" t="s">
        <v>26</v>
      </c>
      <c r="C17" s="7" t="s">
        <v>26</v>
      </c>
      <c r="D17" s="7" t="s">
        <v>26</v>
      </c>
      <c r="E17" s="7" t="s">
        <v>26</v>
      </c>
      <c r="F17" s="12">
        <f>'[1]1.pielikums'!$E$483</f>
        <v>1.44</v>
      </c>
      <c r="G17" s="32">
        <f t="shared" si="0"/>
        <v>9.6367844414008112E-9</v>
      </c>
      <c r="H17" s="9">
        <f>'[1]1.pielikums'!$F$483</f>
        <v>1</v>
      </c>
      <c r="I17" s="7">
        <f t="shared" si="1"/>
        <v>1.44</v>
      </c>
      <c r="J17" s="7" t="s">
        <v>50</v>
      </c>
      <c r="K17" s="7" t="s">
        <v>50</v>
      </c>
      <c r="L17" s="7" t="s">
        <v>50</v>
      </c>
    </row>
    <row r="18" spans="1:13" ht="57" thickBot="1" x14ac:dyDescent="0.3">
      <c r="A18" s="47" t="s">
        <v>47</v>
      </c>
      <c r="B18" s="55">
        <v>259749.39</v>
      </c>
      <c r="C18" s="49">
        <v>1.8E-3</v>
      </c>
      <c r="D18" s="48">
        <v>182</v>
      </c>
      <c r="E18" s="55">
        <v>1427.19</v>
      </c>
      <c r="F18" s="50">
        <v>245741.77</v>
      </c>
      <c r="G18" s="44">
        <f>F18/$F$26</f>
        <v>1.6445558789849283E-3</v>
      </c>
      <c r="H18" s="51">
        <f>'[1]1.pielikums'!$F$485</f>
        <v>183</v>
      </c>
      <c r="I18" s="54">
        <f t="shared" si="1"/>
        <v>1342.85</v>
      </c>
      <c r="J18" s="7">
        <f t="shared" si="2"/>
        <v>-5.39</v>
      </c>
      <c r="K18" s="7">
        <f t="shared" si="3"/>
        <v>0.55000000000000004</v>
      </c>
      <c r="L18" s="7">
        <f t="shared" si="3"/>
        <v>-5.91</v>
      </c>
    </row>
    <row r="19" spans="1:13" ht="23.25" thickBot="1" x14ac:dyDescent="0.3">
      <c r="A19" s="15" t="s">
        <v>27</v>
      </c>
      <c r="B19" s="50">
        <v>9722033.4299999997</v>
      </c>
      <c r="C19" s="52">
        <v>6.5500000000000003E-2</v>
      </c>
      <c r="D19" s="53">
        <v>188291</v>
      </c>
      <c r="E19" s="54">
        <v>51.63</v>
      </c>
      <c r="F19" s="50">
        <f>'[1]1.pielikums'!$E$488</f>
        <v>9432743.1799999997</v>
      </c>
      <c r="G19" s="44">
        <f t="shared" ref="G19:G24" si="4">(F19/$F$26)</f>
        <v>6.312591160885668E-2</v>
      </c>
      <c r="H19" s="53">
        <f>'[1]1.pielikums'!$F$488</f>
        <v>191547</v>
      </c>
      <c r="I19" s="54">
        <f t="shared" si="1"/>
        <v>49.25</v>
      </c>
      <c r="J19" s="7">
        <f t="shared" si="2"/>
        <v>-2.98</v>
      </c>
      <c r="K19" s="7">
        <f t="shared" si="3"/>
        <v>1.73</v>
      </c>
      <c r="L19" s="7">
        <f t="shared" si="3"/>
        <v>-4.6100000000000003</v>
      </c>
    </row>
    <row r="20" spans="1:13" ht="34.5" thickBot="1" x14ac:dyDescent="0.3">
      <c r="A20" s="6" t="s">
        <v>28</v>
      </c>
      <c r="B20" s="12">
        <v>3727415.79</v>
      </c>
      <c r="C20" s="35">
        <v>2.5100000000000001E-2</v>
      </c>
      <c r="D20" s="9">
        <v>328350</v>
      </c>
      <c r="E20" s="7">
        <v>11.35</v>
      </c>
      <c r="F20" s="12">
        <f>'[1]1.pielikums'!$E$548</f>
        <v>3640148.96</v>
      </c>
      <c r="G20" s="32">
        <f t="shared" si="4"/>
        <v>2.4360646432020377E-2</v>
      </c>
      <c r="H20" s="9">
        <f>'[1]1.pielikums'!$F$548</f>
        <v>336123</v>
      </c>
      <c r="I20" s="7">
        <f t="shared" si="1"/>
        <v>10.83</v>
      </c>
      <c r="J20" s="7">
        <f t="shared" si="2"/>
        <v>-2.34</v>
      </c>
      <c r="K20" s="7">
        <f t="shared" si="3"/>
        <v>2.37</v>
      </c>
      <c r="L20" s="7">
        <f t="shared" si="3"/>
        <v>-4.58</v>
      </c>
    </row>
    <row r="21" spans="1:13" ht="68.25" thickBot="1" x14ac:dyDescent="0.3">
      <c r="A21" s="6" t="s">
        <v>29</v>
      </c>
      <c r="B21" s="12">
        <v>5787867.1100000003</v>
      </c>
      <c r="C21" s="35">
        <v>3.9E-2</v>
      </c>
      <c r="D21" s="9">
        <v>174304</v>
      </c>
      <c r="E21" s="7">
        <v>33.21</v>
      </c>
      <c r="F21" s="12">
        <f>'[1]1.pielikums'!$E$584</f>
        <v>6040927.0099999998</v>
      </c>
      <c r="G21" s="32">
        <f t="shared" si="4"/>
        <v>4.0427160709448559E-2</v>
      </c>
      <c r="H21" s="9">
        <f>'[1]1.pielikums'!$F$584</f>
        <v>194938</v>
      </c>
      <c r="I21" s="7">
        <f t="shared" si="1"/>
        <v>30.99</v>
      </c>
      <c r="J21" s="7">
        <f t="shared" si="2"/>
        <v>4.37</v>
      </c>
      <c r="K21" s="7">
        <f t="shared" si="3"/>
        <v>11.84</v>
      </c>
      <c r="L21" s="7">
        <f t="shared" si="3"/>
        <v>-6.68</v>
      </c>
    </row>
    <row r="22" spans="1:13" ht="23.25" thickBot="1" x14ac:dyDescent="0.3">
      <c r="A22" s="6" t="s">
        <v>30</v>
      </c>
      <c r="B22" s="12">
        <v>6817613.8499999996</v>
      </c>
      <c r="C22" s="35">
        <v>4.5900000000000003E-2</v>
      </c>
      <c r="D22" s="9">
        <v>127166</v>
      </c>
      <c r="E22" s="7">
        <v>53.61</v>
      </c>
      <c r="F22" s="12">
        <f>'[1]1.pielikums'!$E$597</f>
        <v>6879981.5899999999</v>
      </c>
      <c r="G22" s="32">
        <f t="shared" si="4"/>
        <v>4.6042291349747237E-2</v>
      </c>
      <c r="H22" s="9">
        <f>'[1]1.pielikums'!$F$597</f>
        <v>131166</v>
      </c>
      <c r="I22" s="7">
        <f t="shared" si="1"/>
        <v>52.45</v>
      </c>
      <c r="J22" s="7">
        <f t="shared" si="2"/>
        <v>0.91</v>
      </c>
      <c r="K22" s="7">
        <f t="shared" si="3"/>
        <v>3.15</v>
      </c>
      <c r="L22" s="7">
        <f t="shared" si="3"/>
        <v>-2.16</v>
      </c>
    </row>
    <row r="23" spans="1:13" ht="23.25" thickBot="1" x14ac:dyDescent="0.3">
      <c r="A23" s="6" t="s">
        <v>31</v>
      </c>
      <c r="B23" s="12">
        <v>113144.37</v>
      </c>
      <c r="C23" s="35">
        <v>8.0000000000000004E-4</v>
      </c>
      <c r="D23" s="9">
        <v>4902</v>
      </c>
      <c r="E23" s="7">
        <v>23.08</v>
      </c>
      <c r="F23" s="12">
        <f>'[1]1.pielikums'!$E$609</f>
        <v>109528.72</v>
      </c>
      <c r="G23" s="32">
        <f t="shared" si="4"/>
        <v>7.3298935054343464E-4</v>
      </c>
      <c r="H23" s="9">
        <f>'[1]1.pielikums'!$F$609</f>
        <v>4827</v>
      </c>
      <c r="I23" s="7">
        <f t="shared" si="1"/>
        <v>22.69</v>
      </c>
      <c r="J23" s="7">
        <f t="shared" si="2"/>
        <v>-3.2</v>
      </c>
      <c r="K23" s="7">
        <f t="shared" si="3"/>
        <v>-1.53</v>
      </c>
      <c r="L23" s="7">
        <f t="shared" si="3"/>
        <v>-1.69</v>
      </c>
    </row>
    <row r="24" spans="1:13" ht="45.75" thickBot="1" x14ac:dyDescent="0.3">
      <c r="A24" s="6" t="s">
        <v>32</v>
      </c>
      <c r="B24" s="12">
        <v>74776.789999999994</v>
      </c>
      <c r="C24" s="35">
        <v>5.0000000000000001E-4</v>
      </c>
      <c r="D24" s="9">
        <v>1799</v>
      </c>
      <c r="E24" s="7">
        <v>41.57</v>
      </c>
      <c r="F24" s="12">
        <f>'[1]1.pielikums'!$E$623</f>
        <v>84391.69</v>
      </c>
      <c r="G24" s="32">
        <f t="shared" si="4"/>
        <v>5.6476703137188923E-4</v>
      </c>
      <c r="H24" s="9">
        <f>'[1]1.pielikums'!$F$623</f>
        <v>1901</v>
      </c>
      <c r="I24" s="7">
        <f t="shared" si="1"/>
        <v>44.39</v>
      </c>
      <c r="J24" s="7">
        <f t="shared" si="2"/>
        <v>12.86</v>
      </c>
      <c r="K24" s="7">
        <f t="shared" si="3"/>
        <v>5.67</v>
      </c>
      <c r="L24" s="7">
        <f t="shared" si="3"/>
        <v>6.78</v>
      </c>
      <c r="M24" s="56"/>
    </row>
    <row r="25" spans="1:13" ht="45.75" thickBot="1" x14ac:dyDescent="0.3">
      <c r="A25" s="19" t="s">
        <v>33</v>
      </c>
      <c r="B25" s="20" t="s">
        <v>26</v>
      </c>
      <c r="C25" s="20" t="s">
        <v>26</v>
      </c>
      <c r="D25" s="20" t="s">
        <v>26</v>
      </c>
      <c r="E25" s="20" t="s">
        <v>26</v>
      </c>
      <c r="F25" s="20"/>
      <c r="G25" s="20"/>
      <c r="H25" s="41"/>
      <c r="I25" s="20"/>
      <c r="J25" s="20" t="s">
        <v>26</v>
      </c>
      <c r="K25" s="20" t="s">
        <v>26</v>
      </c>
      <c r="L25" s="20" t="s">
        <v>26</v>
      </c>
    </row>
    <row r="26" spans="1:13" ht="15.75" thickBot="1" x14ac:dyDescent="0.3">
      <c r="A26" s="21" t="s">
        <v>34</v>
      </c>
      <c r="B26" s="22" t="s">
        <v>35</v>
      </c>
      <c r="C26" s="22" t="s">
        <v>35</v>
      </c>
      <c r="D26" s="22" t="s">
        <v>35</v>
      </c>
      <c r="E26" s="22" t="s">
        <v>35</v>
      </c>
      <c r="F26" s="31">
        <f>SUM(F6:F24)</f>
        <v>149427437</v>
      </c>
      <c r="G26" s="22"/>
      <c r="H26" s="42"/>
      <c r="I26" s="22"/>
      <c r="J26" s="22" t="s">
        <v>35</v>
      </c>
      <c r="K26" s="22" t="s">
        <v>35</v>
      </c>
      <c r="L26" s="22" t="s">
        <v>35</v>
      </c>
    </row>
    <row r="27" spans="1:13" ht="23.25" thickBot="1" x14ac:dyDescent="0.3">
      <c r="A27" s="18" t="s">
        <v>48</v>
      </c>
      <c r="B27" s="43">
        <v>354640.18</v>
      </c>
      <c r="C27" s="38">
        <v>2.3999999999999998E-3</v>
      </c>
      <c r="D27" s="40">
        <v>64871</v>
      </c>
      <c r="E27" s="34">
        <v>5.47</v>
      </c>
      <c r="F27" s="33">
        <f>'[1]1.pielikums'!$F$639</f>
        <v>376670.43</v>
      </c>
      <c r="G27" s="34"/>
      <c r="H27" s="40"/>
      <c r="I27" s="34"/>
      <c r="J27" s="7">
        <f t="shared" ref="J27:J28" si="5">ROUND((F27/B27*100-100),2)</f>
        <v>6.21</v>
      </c>
      <c r="K27" s="7">
        <f t="shared" ref="K27:L28" si="6">ROUND((H27/D27*100-100),2)</f>
        <v>-100</v>
      </c>
      <c r="L27" s="7">
        <f t="shared" si="6"/>
        <v>-100</v>
      </c>
    </row>
    <row r="28" spans="1:13" ht="45.75" thickBot="1" x14ac:dyDescent="0.3">
      <c r="A28" s="47" t="s">
        <v>36</v>
      </c>
      <c r="B28" s="50">
        <v>29227.759999999998</v>
      </c>
      <c r="C28" s="52">
        <v>2.0000000000000001E-4</v>
      </c>
      <c r="D28" s="53">
        <v>8083</v>
      </c>
      <c r="E28" s="54">
        <v>3.62</v>
      </c>
      <c r="F28" s="50">
        <f>'[1]1.pielikums'!$F$640</f>
        <v>28162.799999999999</v>
      </c>
      <c r="G28" s="44"/>
      <c r="H28" s="53"/>
      <c r="I28" s="54"/>
      <c r="J28" s="7">
        <f t="shared" si="5"/>
        <v>-3.64</v>
      </c>
      <c r="K28" s="7">
        <f t="shared" si="6"/>
        <v>-100</v>
      </c>
      <c r="L28" s="7">
        <f t="shared" si="6"/>
        <v>-100</v>
      </c>
    </row>
    <row r="29" spans="1:13" ht="23.25" thickBot="1" x14ac:dyDescent="0.3">
      <c r="A29" s="21" t="s">
        <v>37</v>
      </c>
      <c r="B29" s="30">
        <v>145218025.40000001</v>
      </c>
      <c r="C29" s="14" t="s">
        <v>35</v>
      </c>
      <c r="D29" s="23">
        <v>6367140</v>
      </c>
      <c r="E29" s="14">
        <v>22.81</v>
      </c>
      <c r="F29" s="30">
        <f>F27+F28</f>
        <v>404833.23</v>
      </c>
      <c r="G29" s="14"/>
      <c r="H29" s="23"/>
      <c r="I29" s="14"/>
      <c r="J29" s="14" t="s">
        <v>38</v>
      </c>
      <c r="K29" s="14" t="s">
        <v>39</v>
      </c>
      <c r="L29" s="14" t="s">
        <v>40</v>
      </c>
    </row>
    <row r="30" spans="1:13" ht="45.75" thickBot="1" x14ac:dyDescent="0.3">
      <c r="A30" s="6" t="s">
        <v>41</v>
      </c>
      <c r="B30" s="12">
        <v>3139897.35</v>
      </c>
      <c r="C30" s="35">
        <v>2.12E-2</v>
      </c>
      <c r="D30" s="9">
        <v>2676</v>
      </c>
      <c r="E30" s="12">
        <v>1173.3499999999999</v>
      </c>
      <c r="F30" s="12">
        <f>'[1]1.pielikums'!$H$838</f>
        <v>4470856.0220000008</v>
      </c>
      <c r="G30" s="7"/>
      <c r="H30" s="9"/>
      <c r="I30" s="7"/>
      <c r="J30" s="62">
        <f t="shared" ref="J30:J33" si="7">ROUND((F30/B30*100-100),2)</f>
        <v>42.39</v>
      </c>
      <c r="K30" s="7">
        <f t="shared" ref="K30" si="8">ROUND((H30/D30*100-100),2)</f>
        <v>-100</v>
      </c>
      <c r="L30" s="7">
        <f>ROUND((I30/E30*100-100),2)</f>
        <v>-100</v>
      </c>
    </row>
    <row r="31" spans="1:13" ht="34.5" thickBot="1" x14ac:dyDescent="0.3">
      <c r="A31" s="47" t="s">
        <v>49</v>
      </c>
      <c r="B31" s="54">
        <v>174.84</v>
      </c>
      <c r="C31" s="52">
        <v>0</v>
      </c>
      <c r="D31" s="54" t="s">
        <v>26</v>
      </c>
      <c r="E31" s="54" t="s">
        <v>26</v>
      </c>
      <c r="F31" s="50">
        <f>'[1]1.pielikums'!$H$840</f>
        <v>8.34</v>
      </c>
      <c r="G31" s="48"/>
      <c r="H31" s="51"/>
      <c r="I31" s="48"/>
      <c r="J31" s="7">
        <f t="shared" si="7"/>
        <v>-95.23</v>
      </c>
      <c r="K31" s="54" t="s">
        <v>26</v>
      </c>
      <c r="L31" s="54" t="s">
        <v>26</v>
      </c>
    </row>
    <row r="32" spans="1:13" ht="45.75" thickBot="1" x14ac:dyDescent="0.3">
      <c r="A32" s="6" t="s">
        <v>42</v>
      </c>
      <c r="B32" s="45">
        <v>17763.490000000002</v>
      </c>
      <c r="C32" s="46">
        <v>1E-4</v>
      </c>
      <c r="D32" s="27" t="s">
        <v>26</v>
      </c>
      <c r="E32" s="27" t="s">
        <v>26</v>
      </c>
      <c r="F32" s="45">
        <f>'[1]1.pielikums'!$H$839</f>
        <v>12893.6</v>
      </c>
      <c r="G32" s="27"/>
      <c r="H32" s="28"/>
      <c r="I32" s="27"/>
      <c r="J32" s="7">
        <f t="shared" si="7"/>
        <v>-27.42</v>
      </c>
      <c r="K32" s="27" t="s">
        <v>26</v>
      </c>
      <c r="L32" s="27" t="s">
        <v>26</v>
      </c>
    </row>
    <row r="33" spans="1:12" ht="15.75" thickBot="1" x14ac:dyDescent="0.3">
      <c r="A33" s="24" t="s">
        <v>43</v>
      </c>
      <c r="B33" s="39">
        <v>148375861.08000001</v>
      </c>
      <c r="C33" s="25" t="s">
        <v>26</v>
      </c>
      <c r="D33" s="26">
        <v>6369816</v>
      </c>
      <c r="E33" s="25">
        <v>23.29</v>
      </c>
      <c r="F33" s="39">
        <f>F26+F29+F30+F31+F32</f>
        <v>154316028.192</v>
      </c>
      <c r="G33" s="25"/>
      <c r="H33" s="26"/>
      <c r="I33" s="25"/>
      <c r="J33" s="58">
        <f t="shared" si="7"/>
        <v>4</v>
      </c>
      <c r="K33" s="25" t="s">
        <v>44</v>
      </c>
      <c r="L33" s="25" t="s">
        <v>45</v>
      </c>
    </row>
    <row r="34" spans="1:12" x14ac:dyDescent="0.25">
      <c r="A34" s="136" t="s">
        <v>35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</row>
  </sheetData>
  <autoFilter ref="A5:N34"/>
  <mergeCells count="15">
    <mergeCell ref="K3:K5"/>
    <mergeCell ref="L3:L5"/>
    <mergeCell ref="B4:B5"/>
    <mergeCell ref="F4:F5"/>
    <mergeCell ref="A34:L34"/>
    <mergeCell ref="A1:A5"/>
    <mergeCell ref="B1:E1"/>
    <mergeCell ref="F1:H1"/>
    <mergeCell ref="K1:K2"/>
    <mergeCell ref="L1:L2"/>
    <mergeCell ref="B2:C3"/>
    <mergeCell ref="D2:D5"/>
    <mergeCell ref="F2:G3"/>
    <mergeCell ref="H2:H5"/>
    <mergeCell ref="J3:J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workbookViewId="0">
      <selection activeCell="B29" sqref="B29"/>
    </sheetView>
  </sheetViews>
  <sheetFormatPr defaultRowHeight="15" x14ac:dyDescent="0.25"/>
  <cols>
    <col min="1" max="1" width="54.42578125" customWidth="1"/>
    <col min="2" max="2" width="24.5703125" customWidth="1"/>
    <col min="3" max="3" width="26" customWidth="1"/>
    <col min="4" max="5" width="13.5703125" bestFit="1" customWidth="1"/>
    <col min="8" max="8" width="12.42578125" bestFit="1" customWidth="1"/>
    <col min="9" max="9" width="13.5703125" style="57" bestFit="1" customWidth="1"/>
    <col min="10" max="10" width="13.5703125" bestFit="1" customWidth="1"/>
  </cols>
  <sheetData>
    <row r="2" spans="1:9" ht="15.75" thickBot="1" x14ac:dyDescent="0.3"/>
    <row r="3" spans="1:9" ht="15.75" thickBot="1" x14ac:dyDescent="0.3">
      <c r="A3" s="60" t="s">
        <v>51</v>
      </c>
      <c r="B3" s="61" t="s">
        <v>52</v>
      </c>
      <c r="C3" s="61" t="s">
        <v>53</v>
      </c>
      <c r="I3"/>
    </row>
    <row r="4" spans="1:9" ht="15.75" thickBot="1" x14ac:dyDescent="0.3">
      <c r="A4" s="64" t="s">
        <v>54</v>
      </c>
      <c r="B4" s="71">
        <v>147349018.97999999</v>
      </c>
      <c r="C4" s="67" t="s">
        <v>66</v>
      </c>
      <c r="I4"/>
    </row>
    <row r="5" spans="1:9" ht="15.75" thickBot="1" x14ac:dyDescent="0.3">
      <c r="A5" s="65" t="s">
        <v>55</v>
      </c>
      <c r="B5" s="59">
        <v>135972946</v>
      </c>
      <c r="C5" s="69"/>
      <c r="I5"/>
    </row>
    <row r="6" spans="1:9" ht="23.25" thickBot="1" x14ac:dyDescent="0.3">
      <c r="A6" s="66" t="s">
        <v>56</v>
      </c>
      <c r="B6" s="59">
        <v>769376.24</v>
      </c>
      <c r="C6" s="69"/>
      <c r="I6"/>
    </row>
    <row r="7" spans="1:9" ht="15.75" thickBot="1" x14ac:dyDescent="0.3">
      <c r="A7" s="65" t="s">
        <v>57</v>
      </c>
      <c r="B7" s="59">
        <v>0</v>
      </c>
      <c r="C7" s="69"/>
      <c r="I7"/>
    </row>
    <row r="8" spans="1:9" ht="23.25" thickBot="1" x14ac:dyDescent="0.3">
      <c r="A8" s="66" t="s">
        <v>58</v>
      </c>
      <c r="B8" s="59">
        <f>193769.77+10412926.97</f>
        <v>10606696.74</v>
      </c>
      <c r="C8" s="69"/>
      <c r="I8"/>
    </row>
    <row r="9" spans="1:9" ht="15.75" thickBot="1" x14ac:dyDescent="0.3">
      <c r="A9" s="64" t="s">
        <v>59</v>
      </c>
      <c r="B9" s="71">
        <f>B10+B15</f>
        <v>147077555.24000004</v>
      </c>
      <c r="C9" s="71">
        <f>C10</f>
        <v>154316030</v>
      </c>
      <c r="I9"/>
    </row>
    <row r="10" spans="1:9" ht="15.75" thickBot="1" x14ac:dyDescent="0.3">
      <c r="A10" s="65" t="s">
        <v>60</v>
      </c>
      <c r="B10" s="59">
        <f>B11+B12+B13+B14</f>
        <v>139952679.50000003</v>
      </c>
      <c r="C10" s="59">
        <v>154316030</v>
      </c>
      <c r="E10" s="57"/>
      <c r="I10"/>
    </row>
    <row r="11" spans="1:9" ht="15.75" thickBot="1" x14ac:dyDescent="0.3">
      <c r="A11" s="65" t="s">
        <v>61</v>
      </c>
      <c r="B11" s="59">
        <f>133855549.98+1722342.68+352529.27+25945.46</f>
        <v>135956367.39000002</v>
      </c>
      <c r="C11" s="59">
        <v>149832272.22999999</v>
      </c>
      <c r="D11" s="57"/>
      <c r="I11"/>
    </row>
    <row r="12" spans="1:9" ht="15.75" thickBot="1" x14ac:dyDescent="0.3">
      <c r="A12" s="65" t="s">
        <v>49</v>
      </c>
      <c r="B12" s="59">
        <v>8.34</v>
      </c>
      <c r="C12" s="68">
        <v>8.34</v>
      </c>
      <c r="I12"/>
    </row>
    <row r="13" spans="1:9" ht="23.25" thickBot="1" x14ac:dyDescent="0.3">
      <c r="A13" s="65" t="s">
        <v>62</v>
      </c>
      <c r="B13" s="59">
        <v>3986886.33</v>
      </c>
      <c r="C13" s="59">
        <v>4470856.0220000008</v>
      </c>
      <c r="I13"/>
    </row>
    <row r="14" spans="1:9" ht="15.75" thickBot="1" x14ac:dyDescent="0.3">
      <c r="A14" s="65" t="s">
        <v>63</v>
      </c>
      <c r="B14" s="59">
        <v>9417.44</v>
      </c>
      <c r="C14" s="59">
        <v>12893.6</v>
      </c>
    </row>
    <row r="15" spans="1:9" ht="15.75" thickBot="1" x14ac:dyDescent="0.3">
      <c r="A15" s="65" t="s">
        <v>64</v>
      </c>
      <c r="B15" s="59">
        <v>7124875.7400000002</v>
      </c>
      <c r="C15" s="68" t="s">
        <v>66</v>
      </c>
    </row>
    <row r="16" spans="1:9" x14ac:dyDescent="0.25">
      <c r="A16" s="153" t="s">
        <v>65</v>
      </c>
      <c r="B16" s="72">
        <v>271463.74</v>
      </c>
      <c r="C16" s="155" t="s">
        <v>66</v>
      </c>
    </row>
    <row r="17" spans="1:3" ht="15.75" thickBot="1" x14ac:dyDescent="0.3">
      <c r="A17" s="154"/>
      <c r="B17" s="70"/>
      <c r="C17" s="156"/>
    </row>
  </sheetData>
  <mergeCells count="2">
    <mergeCell ref="A16:A17"/>
    <mergeCell ref="C16:C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XFC49"/>
  <sheetViews>
    <sheetView tabSelected="1" zoomScale="70" zoomScaleNormal="70" zoomScaleSheetLayoutView="64" workbookViewId="0">
      <pane ySplit="12" topLeftCell="A13" activePane="bottomLeft" state="frozen"/>
      <selection pane="bottomLeft" activeCell="A2" sqref="A2"/>
    </sheetView>
  </sheetViews>
  <sheetFormatPr defaultColWidth="0" defaultRowHeight="15" zeroHeight="1" x14ac:dyDescent="0.25"/>
  <cols>
    <col min="1" max="1" width="32.140625" style="73" customWidth="1"/>
    <col min="2" max="2" width="18.42578125" style="73" customWidth="1"/>
    <col min="3" max="3" width="13.28515625" style="73" customWidth="1"/>
    <col min="4" max="4" width="13.85546875" style="73" customWidth="1"/>
    <col min="5" max="5" width="13.28515625" style="73" customWidth="1"/>
    <col min="6" max="6" width="18.28515625" style="73" customWidth="1"/>
    <col min="7" max="7" width="17.5703125" style="73" customWidth="1"/>
    <col min="8" max="8" width="11.85546875" style="74" customWidth="1"/>
    <col min="9" max="9" width="14.28515625" style="73" customWidth="1"/>
    <col min="10" max="12" width="18.7109375" style="73" customWidth="1"/>
    <col min="13" max="13" width="4.7109375" style="73" hidden="1" customWidth="1"/>
    <col min="14" max="14" width="10" style="73" hidden="1" customWidth="1"/>
    <col min="15" max="15" width="4.42578125" style="73" hidden="1" customWidth="1"/>
    <col min="16" max="16" width="0" style="73" hidden="1" customWidth="1"/>
    <col min="17" max="17" width="0" style="73" hidden="1"/>
    <col min="18" max="16383" width="9.140625" style="73" hidden="1"/>
    <col min="16384" max="16384" width="1.42578125" style="73" customWidth="1"/>
  </cols>
  <sheetData>
    <row r="1" spans="1:13" s="131" customFormat="1" ht="31.5" x14ac:dyDescent="0.4">
      <c r="A1" s="129" t="s">
        <v>76</v>
      </c>
      <c r="B1" s="130"/>
      <c r="C1" s="130"/>
      <c r="H1" s="132"/>
    </row>
    <row r="2" spans="1:13" ht="18" x14ac:dyDescent="0.25">
      <c r="A2" s="79"/>
    </row>
    <row r="3" spans="1:13" ht="18" x14ac:dyDescent="0.25">
      <c r="A3" s="79"/>
    </row>
    <row r="4" spans="1:13" s="82" customFormat="1" ht="23.25" x14ac:dyDescent="0.25">
      <c r="A4" s="127" t="s">
        <v>74</v>
      </c>
      <c r="B4" s="128"/>
      <c r="C4" s="128"/>
      <c r="D4" s="128"/>
      <c r="E4" s="128"/>
      <c r="F4" s="128"/>
      <c r="H4" s="83"/>
    </row>
    <row r="5" spans="1:13" ht="12.75" customHeight="1" x14ac:dyDescent="0.25">
      <c r="A5" s="77"/>
    </row>
    <row r="6" spans="1:13" s="85" customFormat="1" ht="20.25" x14ac:dyDescent="0.25">
      <c r="A6" s="81" t="s">
        <v>67</v>
      </c>
      <c r="B6" s="80"/>
      <c r="C6" s="80"/>
      <c r="D6" s="80"/>
      <c r="E6" s="80"/>
      <c r="F6" s="80"/>
      <c r="G6" s="80"/>
      <c r="H6" s="84"/>
    </row>
    <row r="7" spans="1:13" ht="9" customHeight="1" thickBot="1" x14ac:dyDescent="0.3"/>
    <row r="8" spans="1:13" ht="44.25" customHeight="1" x14ac:dyDescent="0.25">
      <c r="A8" s="170" t="s">
        <v>0</v>
      </c>
      <c r="B8" s="173" t="s">
        <v>1</v>
      </c>
      <c r="C8" s="174"/>
      <c r="D8" s="174"/>
      <c r="E8" s="175"/>
      <c r="F8" s="162" t="s">
        <v>46</v>
      </c>
      <c r="G8" s="162"/>
      <c r="H8" s="162"/>
      <c r="I8" s="163"/>
      <c r="J8" s="164" t="s">
        <v>71</v>
      </c>
      <c r="K8" s="180" t="s">
        <v>72</v>
      </c>
      <c r="L8" s="183" t="s">
        <v>73</v>
      </c>
      <c r="M8" s="2"/>
    </row>
    <row r="9" spans="1:13" ht="25.5" customHeight="1" x14ac:dyDescent="0.25">
      <c r="A9" s="171"/>
      <c r="B9" s="168" t="s">
        <v>6</v>
      </c>
      <c r="C9" s="176"/>
      <c r="D9" s="176" t="s">
        <v>7</v>
      </c>
      <c r="E9" s="159" t="s">
        <v>68</v>
      </c>
      <c r="F9" s="168" t="s">
        <v>6</v>
      </c>
      <c r="G9" s="176"/>
      <c r="H9" s="178" t="s">
        <v>7</v>
      </c>
      <c r="I9" s="159" t="s">
        <v>70</v>
      </c>
      <c r="J9" s="165"/>
      <c r="K9" s="181"/>
      <c r="L9" s="184"/>
      <c r="M9" s="2"/>
    </row>
    <row r="10" spans="1:13" ht="15" customHeight="1" x14ac:dyDescent="0.25">
      <c r="A10" s="171"/>
      <c r="B10" s="168"/>
      <c r="C10" s="176"/>
      <c r="D10" s="176"/>
      <c r="E10" s="160"/>
      <c r="F10" s="168"/>
      <c r="G10" s="176"/>
      <c r="H10" s="178"/>
      <c r="I10" s="160"/>
      <c r="J10" s="165"/>
      <c r="K10" s="181"/>
      <c r="L10" s="184"/>
      <c r="M10" s="2"/>
    </row>
    <row r="11" spans="1:13" ht="51" customHeight="1" x14ac:dyDescent="0.25">
      <c r="A11" s="171"/>
      <c r="B11" s="168" t="s">
        <v>10</v>
      </c>
      <c r="C11" s="157" t="s">
        <v>69</v>
      </c>
      <c r="D11" s="176"/>
      <c r="E11" s="160"/>
      <c r="F11" s="168" t="s">
        <v>10</v>
      </c>
      <c r="G11" s="157" t="s">
        <v>69</v>
      </c>
      <c r="H11" s="178"/>
      <c r="I11" s="160"/>
      <c r="J11" s="165"/>
      <c r="K11" s="181"/>
      <c r="L11" s="184"/>
      <c r="M11" s="2"/>
    </row>
    <row r="12" spans="1:13" ht="11.25" customHeight="1" thickBot="1" x14ac:dyDescent="0.3">
      <c r="A12" s="172"/>
      <c r="B12" s="169"/>
      <c r="C12" s="158"/>
      <c r="D12" s="177"/>
      <c r="E12" s="161"/>
      <c r="F12" s="169"/>
      <c r="G12" s="158"/>
      <c r="H12" s="179"/>
      <c r="I12" s="161"/>
      <c r="J12" s="166"/>
      <c r="K12" s="182"/>
      <c r="L12" s="185"/>
      <c r="M12" s="2"/>
    </row>
    <row r="13" spans="1:13" ht="48" customHeight="1" x14ac:dyDescent="0.25">
      <c r="A13" s="86" t="s">
        <v>14</v>
      </c>
      <c r="B13" s="87">
        <v>3265238.85</v>
      </c>
      <c r="C13" s="88">
        <v>2.1999999999999999E-2</v>
      </c>
      <c r="D13" s="89">
        <v>239813</v>
      </c>
      <c r="E13" s="90">
        <v>13.62</v>
      </c>
      <c r="F13" s="91">
        <v>3517756</v>
      </c>
      <c r="G13" s="92">
        <f t="shared" ref="G13:G30" si="0">(F13/$F$36)</f>
        <v>2.3477959407837052E-2</v>
      </c>
      <c r="H13" s="89">
        <f>'[1]1.pielikums'!$F$6</f>
        <v>250399</v>
      </c>
      <c r="I13" s="90">
        <f t="shared" ref="I13:I31" si="1">ROUND((F13/H13),2)</f>
        <v>14.05</v>
      </c>
      <c r="J13" s="93">
        <f>ROUND((F13/B13*100-100),2)</f>
        <v>7.73</v>
      </c>
      <c r="K13" s="94">
        <f>ROUND((H13/D13*100-100),2)</f>
        <v>4.41</v>
      </c>
      <c r="L13" s="95">
        <f>ROUND((I13/E13*100-100),2)</f>
        <v>3.16</v>
      </c>
    </row>
    <row r="14" spans="1:13" ht="48" customHeight="1" x14ac:dyDescent="0.25">
      <c r="A14" s="96" t="s">
        <v>15</v>
      </c>
      <c r="B14" s="97">
        <v>39794.53</v>
      </c>
      <c r="C14" s="98">
        <v>2.9999999999999997E-4</v>
      </c>
      <c r="D14" s="99">
        <v>4989</v>
      </c>
      <c r="E14" s="100">
        <v>7.98</v>
      </c>
      <c r="F14" s="101">
        <v>43328</v>
      </c>
      <c r="G14" s="102">
        <f t="shared" si="0"/>
        <v>2.8917668684887859E-4</v>
      </c>
      <c r="H14" s="99">
        <f>'[1]1.pielikums'!$F$12</f>
        <v>5311</v>
      </c>
      <c r="I14" s="100">
        <f t="shared" si="1"/>
        <v>8.16</v>
      </c>
      <c r="J14" s="103">
        <f t="shared" ref="J14:J31" si="2">ROUND((F14/B14*100-100),2)</f>
        <v>8.8800000000000008</v>
      </c>
      <c r="K14" s="104">
        <f t="shared" ref="K14:K31" si="3">ROUND((H14/D14*100-100),2)</f>
        <v>6.45</v>
      </c>
      <c r="L14" s="100">
        <f t="shared" ref="L14:L31" si="4">ROUND((I14/E14*100-100),2)</f>
        <v>2.2599999999999998</v>
      </c>
      <c r="M14" s="2"/>
    </row>
    <row r="15" spans="1:13" ht="48" customHeight="1" x14ac:dyDescent="0.25">
      <c r="A15" s="96" t="s">
        <v>16</v>
      </c>
      <c r="B15" s="97">
        <v>2260806.0099999998</v>
      </c>
      <c r="C15" s="98">
        <v>1.52E-2</v>
      </c>
      <c r="D15" s="99">
        <v>1031</v>
      </c>
      <c r="E15" s="105">
        <v>2192.83</v>
      </c>
      <c r="F15" s="101">
        <v>3495007</v>
      </c>
      <c r="G15" s="102">
        <f t="shared" si="0"/>
        <v>2.3326129633808129E-2</v>
      </c>
      <c r="H15" s="99">
        <f>'[1]1.pielikums'!$F$14</f>
        <v>1106</v>
      </c>
      <c r="I15" s="100">
        <f t="shared" si="1"/>
        <v>3160.04</v>
      </c>
      <c r="J15" s="103">
        <f t="shared" si="2"/>
        <v>54.59</v>
      </c>
      <c r="K15" s="104">
        <f t="shared" si="3"/>
        <v>7.27</v>
      </c>
      <c r="L15" s="100">
        <f t="shared" si="4"/>
        <v>44.11</v>
      </c>
      <c r="M15" s="2"/>
    </row>
    <row r="16" spans="1:13" ht="48" customHeight="1" x14ac:dyDescent="0.25">
      <c r="A16" s="96" t="s">
        <v>17</v>
      </c>
      <c r="B16" s="97">
        <v>20650186.09</v>
      </c>
      <c r="C16" s="98">
        <v>0.13919999999999999</v>
      </c>
      <c r="D16" s="99">
        <v>3520363</v>
      </c>
      <c r="E16" s="100">
        <v>5.87</v>
      </c>
      <c r="F16" s="101">
        <v>20859849</v>
      </c>
      <c r="G16" s="102">
        <f t="shared" si="0"/>
        <v>0.13922133544100565</v>
      </c>
      <c r="H16" s="99">
        <f>'[1]1.pielikums'!$F$27</f>
        <v>3599843</v>
      </c>
      <c r="I16" s="100">
        <f t="shared" si="1"/>
        <v>5.79</v>
      </c>
      <c r="J16" s="103">
        <f t="shared" si="2"/>
        <v>1.02</v>
      </c>
      <c r="K16" s="104">
        <f t="shared" si="3"/>
        <v>2.2599999999999998</v>
      </c>
      <c r="L16" s="100">
        <f t="shared" si="4"/>
        <v>-1.36</v>
      </c>
      <c r="M16" s="2"/>
    </row>
    <row r="17" spans="1:13" ht="48" customHeight="1" x14ac:dyDescent="0.25">
      <c r="A17" s="96" t="s">
        <v>18</v>
      </c>
      <c r="B17" s="97">
        <v>21899214.920000002</v>
      </c>
      <c r="C17" s="98">
        <v>0.14760000000000001</v>
      </c>
      <c r="D17" s="99">
        <v>128189</v>
      </c>
      <c r="E17" s="100">
        <v>170.84</v>
      </c>
      <c r="F17" s="101">
        <v>23648707</v>
      </c>
      <c r="G17" s="102">
        <f t="shared" si="0"/>
        <v>0.15783453513939907</v>
      </c>
      <c r="H17" s="99">
        <f>'[1]1.pielikums'!$F$79</f>
        <v>131547</v>
      </c>
      <c r="I17" s="100">
        <f t="shared" si="1"/>
        <v>179.77</v>
      </c>
      <c r="J17" s="103">
        <f t="shared" si="2"/>
        <v>7.99</v>
      </c>
      <c r="K17" s="104">
        <f t="shared" si="3"/>
        <v>2.62</v>
      </c>
      <c r="L17" s="100">
        <f t="shared" si="4"/>
        <v>5.23</v>
      </c>
      <c r="M17" s="2"/>
    </row>
    <row r="18" spans="1:13" ht="48" customHeight="1" x14ac:dyDescent="0.25">
      <c r="A18" s="96" t="s">
        <v>19</v>
      </c>
      <c r="B18" s="97">
        <v>601988.99</v>
      </c>
      <c r="C18" s="98">
        <v>4.1000000000000003E-3</v>
      </c>
      <c r="D18" s="99">
        <v>32287</v>
      </c>
      <c r="E18" s="100">
        <v>18.64</v>
      </c>
      <c r="F18" s="101">
        <v>489692</v>
      </c>
      <c r="G18" s="102">
        <f t="shared" si="0"/>
        <v>3.2682678668851796E-3</v>
      </c>
      <c r="H18" s="99">
        <f>'[1]1.pielikums'!$F$310</f>
        <v>33337</v>
      </c>
      <c r="I18" s="100">
        <f t="shared" si="1"/>
        <v>14.69</v>
      </c>
      <c r="J18" s="103">
        <f t="shared" si="2"/>
        <v>-18.649999999999999</v>
      </c>
      <c r="K18" s="104">
        <f t="shared" si="3"/>
        <v>3.25</v>
      </c>
      <c r="L18" s="100">
        <f t="shared" si="4"/>
        <v>-21.19</v>
      </c>
      <c r="M18" s="2"/>
    </row>
    <row r="19" spans="1:13" ht="48" customHeight="1" x14ac:dyDescent="0.25">
      <c r="A19" s="96" t="s">
        <v>20</v>
      </c>
      <c r="B19" s="97">
        <v>7565498.04</v>
      </c>
      <c r="C19" s="98">
        <v>5.0999999999999997E-2</v>
      </c>
      <c r="D19" s="99">
        <v>396958</v>
      </c>
      <c r="E19" s="100">
        <v>19.059999999999999</v>
      </c>
      <c r="F19" s="101">
        <v>7869764</v>
      </c>
      <c r="G19" s="102">
        <f t="shared" si="0"/>
        <v>5.252382477387782E-2</v>
      </c>
      <c r="H19" s="99">
        <f>'[1]1.pielikums'!$F$329</f>
        <v>414089</v>
      </c>
      <c r="I19" s="100">
        <f t="shared" si="1"/>
        <v>19.010000000000002</v>
      </c>
      <c r="J19" s="103">
        <f t="shared" si="2"/>
        <v>4.0199999999999996</v>
      </c>
      <c r="K19" s="104">
        <f t="shared" si="3"/>
        <v>4.32</v>
      </c>
      <c r="L19" s="100">
        <f t="shared" si="4"/>
        <v>-0.26</v>
      </c>
      <c r="M19" s="2"/>
    </row>
    <row r="20" spans="1:13" ht="48" customHeight="1" x14ac:dyDescent="0.25">
      <c r="A20" s="96" t="s">
        <v>21</v>
      </c>
      <c r="B20" s="97">
        <v>27520385.190000001</v>
      </c>
      <c r="C20" s="98">
        <v>0.1855</v>
      </c>
      <c r="D20" s="99">
        <v>943941</v>
      </c>
      <c r="E20" s="100">
        <v>29.15</v>
      </c>
      <c r="F20" s="101">
        <v>28554320</v>
      </c>
      <c r="G20" s="102">
        <f t="shared" si="0"/>
        <v>0.1905752320167714</v>
      </c>
      <c r="H20" s="99">
        <f>'[1]1.pielikums'!$F$361</f>
        <v>991553</v>
      </c>
      <c r="I20" s="100">
        <f t="shared" si="1"/>
        <v>28.8</v>
      </c>
      <c r="J20" s="103">
        <f t="shared" si="2"/>
        <v>3.76</v>
      </c>
      <c r="K20" s="104">
        <f t="shared" si="3"/>
        <v>5.04</v>
      </c>
      <c r="L20" s="100">
        <f t="shared" si="4"/>
        <v>-1.2</v>
      </c>
      <c r="M20" s="2"/>
    </row>
    <row r="21" spans="1:13" ht="48" customHeight="1" x14ac:dyDescent="0.25">
      <c r="A21" s="96" t="s">
        <v>22</v>
      </c>
      <c r="B21" s="97">
        <v>780174.58</v>
      </c>
      <c r="C21" s="98">
        <v>5.3E-3</v>
      </c>
      <c r="D21" s="99">
        <v>30487</v>
      </c>
      <c r="E21" s="100">
        <v>25.59</v>
      </c>
      <c r="F21" s="101">
        <v>910843</v>
      </c>
      <c r="G21" s="102">
        <f t="shared" si="0"/>
        <v>6.0790842175843136E-3</v>
      </c>
      <c r="H21" s="99">
        <f>'[1]1.pielikums'!$F$404</f>
        <v>30958</v>
      </c>
      <c r="I21" s="100">
        <f t="shared" si="1"/>
        <v>29.42</v>
      </c>
      <c r="J21" s="103">
        <f t="shared" si="2"/>
        <v>16.75</v>
      </c>
      <c r="K21" s="104">
        <f t="shared" si="3"/>
        <v>1.54</v>
      </c>
      <c r="L21" s="100">
        <f t="shared" si="4"/>
        <v>14.97</v>
      </c>
    </row>
    <row r="22" spans="1:13" ht="48" customHeight="1" x14ac:dyDescent="0.25">
      <c r="A22" s="96" t="s">
        <v>23</v>
      </c>
      <c r="B22" s="97">
        <v>23883333.75</v>
      </c>
      <c r="C22" s="98">
        <v>0.161</v>
      </c>
      <c r="D22" s="99">
        <v>26181</v>
      </c>
      <c r="E22" s="100">
        <v>912.24</v>
      </c>
      <c r="F22" s="101">
        <v>21414905</v>
      </c>
      <c r="G22" s="102">
        <f t="shared" si="0"/>
        <v>0.14292585111437142</v>
      </c>
      <c r="H22" s="99">
        <f>'[1]1.pielikums'!$F$436</f>
        <v>23860</v>
      </c>
      <c r="I22" s="100">
        <f t="shared" si="1"/>
        <v>897.52</v>
      </c>
      <c r="J22" s="103">
        <f t="shared" si="2"/>
        <v>-10.34</v>
      </c>
      <c r="K22" s="104">
        <f t="shared" si="3"/>
        <v>-8.8699999999999992</v>
      </c>
      <c r="L22" s="100">
        <f t="shared" si="4"/>
        <v>-1.61</v>
      </c>
    </row>
    <row r="23" spans="1:13" ht="48" customHeight="1" x14ac:dyDescent="0.25">
      <c r="A23" s="96" t="s">
        <v>24</v>
      </c>
      <c r="B23" s="97">
        <v>9864935.7799999993</v>
      </c>
      <c r="C23" s="98">
        <v>6.6500000000000004E-2</v>
      </c>
      <c r="D23" s="99">
        <v>144953</v>
      </c>
      <c r="E23" s="100">
        <v>68.06</v>
      </c>
      <c r="F23" s="101">
        <v>12189803</v>
      </c>
      <c r="G23" s="102">
        <f t="shared" si="0"/>
        <v>8.135632489107554E-2</v>
      </c>
      <c r="H23" s="99">
        <f>'[1]1.pielikums'!$F$448</f>
        <v>150208</v>
      </c>
      <c r="I23" s="100">
        <f t="shared" si="1"/>
        <v>81.150000000000006</v>
      </c>
      <c r="J23" s="103">
        <f t="shared" si="2"/>
        <v>23.57</v>
      </c>
      <c r="K23" s="104">
        <f t="shared" si="3"/>
        <v>3.63</v>
      </c>
      <c r="L23" s="100">
        <f t="shared" si="4"/>
        <v>19.23</v>
      </c>
    </row>
    <row r="24" spans="1:13" ht="48" customHeight="1" x14ac:dyDescent="0.25">
      <c r="A24" s="96" t="s">
        <v>25</v>
      </c>
      <c r="B24" s="103" t="s">
        <v>26</v>
      </c>
      <c r="C24" s="104" t="s">
        <v>26</v>
      </c>
      <c r="D24" s="104" t="s">
        <v>26</v>
      </c>
      <c r="E24" s="100" t="s">
        <v>26</v>
      </c>
      <c r="F24" s="101">
        <v>1</v>
      </c>
      <c r="G24" s="102">
        <f t="shared" si="0"/>
        <v>6.6741295893851228E-9</v>
      </c>
      <c r="H24" s="99">
        <f>'[1]1.pielikums'!$F$483</f>
        <v>1</v>
      </c>
      <c r="I24" s="100">
        <f t="shared" si="1"/>
        <v>1</v>
      </c>
      <c r="J24" s="103" t="s">
        <v>50</v>
      </c>
      <c r="K24" s="104" t="s">
        <v>50</v>
      </c>
      <c r="L24" s="100" t="s">
        <v>50</v>
      </c>
    </row>
    <row r="25" spans="1:13" ht="48" customHeight="1" x14ac:dyDescent="0.25">
      <c r="A25" s="96" t="s">
        <v>47</v>
      </c>
      <c r="B25" s="97">
        <v>259749.39</v>
      </c>
      <c r="C25" s="98">
        <v>1.8E-3</v>
      </c>
      <c r="D25" s="104">
        <v>182</v>
      </c>
      <c r="E25" s="105">
        <v>1427.19</v>
      </c>
      <c r="F25" s="101">
        <v>245742</v>
      </c>
      <c r="G25" s="102">
        <f t="shared" si="0"/>
        <v>1.6401139535546787E-3</v>
      </c>
      <c r="H25" s="99">
        <f>'[1]1.pielikums'!$F$485</f>
        <v>183</v>
      </c>
      <c r="I25" s="100">
        <f t="shared" si="1"/>
        <v>1342.85</v>
      </c>
      <c r="J25" s="103">
        <f t="shared" si="2"/>
        <v>-5.39</v>
      </c>
      <c r="K25" s="104">
        <f t="shared" si="3"/>
        <v>0.55000000000000004</v>
      </c>
      <c r="L25" s="100">
        <f t="shared" si="4"/>
        <v>-5.91</v>
      </c>
    </row>
    <row r="26" spans="1:13" ht="48" customHeight="1" x14ac:dyDescent="0.25">
      <c r="A26" s="96" t="s">
        <v>27</v>
      </c>
      <c r="B26" s="97">
        <v>9722033.4299999997</v>
      </c>
      <c r="C26" s="98">
        <v>6.5500000000000003E-2</v>
      </c>
      <c r="D26" s="99">
        <v>188291</v>
      </c>
      <c r="E26" s="100">
        <v>51.63</v>
      </c>
      <c r="F26" s="101">
        <v>9432743</v>
      </c>
      <c r="G26" s="102">
        <f t="shared" si="0"/>
        <v>6.2955349165365396E-2</v>
      </c>
      <c r="H26" s="99">
        <f>'[1]1.pielikums'!$F$488</f>
        <v>191547</v>
      </c>
      <c r="I26" s="100">
        <f t="shared" si="1"/>
        <v>49.25</v>
      </c>
      <c r="J26" s="103">
        <f t="shared" si="2"/>
        <v>-2.98</v>
      </c>
      <c r="K26" s="104">
        <f t="shared" si="3"/>
        <v>1.73</v>
      </c>
      <c r="L26" s="100">
        <f t="shared" si="4"/>
        <v>-4.6100000000000003</v>
      </c>
    </row>
    <row r="27" spans="1:13" ht="48" customHeight="1" x14ac:dyDescent="0.25">
      <c r="A27" s="96" t="s">
        <v>28</v>
      </c>
      <c r="B27" s="97">
        <v>3727415.79</v>
      </c>
      <c r="C27" s="98">
        <v>2.5100000000000001E-2</v>
      </c>
      <c r="D27" s="99">
        <v>328350</v>
      </c>
      <c r="E27" s="100">
        <v>11.35</v>
      </c>
      <c r="F27" s="101">
        <v>3640149</v>
      </c>
      <c r="G27" s="102">
        <f t="shared" si="0"/>
        <v>2.4294826150670665E-2</v>
      </c>
      <c r="H27" s="99">
        <f>'[1]1.pielikums'!$F$548</f>
        <v>336123</v>
      </c>
      <c r="I27" s="100">
        <f t="shared" si="1"/>
        <v>10.83</v>
      </c>
      <c r="J27" s="103">
        <f t="shared" si="2"/>
        <v>-2.34</v>
      </c>
      <c r="K27" s="104">
        <f t="shared" si="3"/>
        <v>2.37</v>
      </c>
      <c r="L27" s="100">
        <f t="shared" si="4"/>
        <v>-4.58</v>
      </c>
    </row>
    <row r="28" spans="1:13" ht="48" customHeight="1" x14ac:dyDescent="0.25">
      <c r="A28" s="96" t="s">
        <v>29</v>
      </c>
      <c r="B28" s="97">
        <v>5787867.1100000003</v>
      </c>
      <c r="C28" s="98">
        <v>3.9E-2</v>
      </c>
      <c r="D28" s="99">
        <v>174304</v>
      </c>
      <c r="E28" s="100">
        <v>33.21</v>
      </c>
      <c r="F28" s="101">
        <v>6040927</v>
      </c>
      <c r="G28" s="102">
        <f t="shared" si="0"/>
        <v>4.0317929638015504E-2</v>
      </c>
      <c r="H28" s="99">
        <f>'[1]1.pielikums'!$F$584</f>
        <v>194938</v>
      </c>
      <c r="I28" s="100">
        <f t="shared" si="1"/>
        <v>30.99</v>
      </c>
      <c r="J28" s="103">
        <f t="shared" si="2"/>
        <v>4.37</v>
      </c>
      <c r="K28" s="104">
        <f t="shared" si="3"/>
        <v>11.84</v>
      </c>
      <c r="L28" s="100">
        <f t="shared" si="4"/>
        <v>-6.68</v>
      </c>
    </row>
    <row r="29" spans="1:13" ht="48" customHeight="1" x14ac:dyDescent="0.25">
      <c r="A29" s="96" t="s">
        <v>30</v>
      </c>
      <c r="B29" s="97">
        <v>6817613.8499999996</v>
      </c>
      <c r="C29" s="98">
        <v>4.5900000000000003E-2</v>
      </c>
      <c r="D29" s="99">
        <v>127166</v>
      </c>
      <c r="E29" s="100">
        <v>53.61</v>
      </c>
      <c r="F29" s="101">
        <v>6879982</v>
      </c>
      <c r="G29" s="102">
        <f t="shared" si="0"/>
        <v>4.5917891440637036E-2</v>
      </c>
      <c r="H29" s="99">
        <f>'[1]1.pielikums'!$F$597</f>
        <v>131166</v>
      </c>
      <c r="I29" s="100">
        <f t="shared" si="1"/>
        <v>52.45</v>
      </c>
      <c r="J29" s="103">
        <f t="shared" si="2"/>
        <v>0.91</v>
      </c>
      <c r="K29" s="104">
        <f t="shared" si="3"/>
        <v>3.15</v>
      </c>
      <c r="L29" s="100">
        <f t="shared" si="4"/>
        <v>-2.16</v>
      </c>
    </row>
    <row r="30" spans="1:13" ht="48" customHeight="1" x14ac:dyDescent="0.25">
      <c r="A30" s="96" t="s">
        <v>31</v>
      </c>
      <c r="B30" s="97">
        <v>113144.37</v>
      </c>
      <c r="C30" s="98">
        <v>8.0000000000000004E-4</v>
      </c>
      <c r="D30" s="99">
        <v>4902</v>
      </c>
      <c r="E30" s="100">
        <v>23.08</v>
      </c>
      <c r="F30" s="101">
        <v>109529</v>
      </c>
      <c r="G30" s="102">
        <f t="shared" si="0"/>
        <v>7.310107397957631E-4</v>
      </c>
      <c r="H30" s="99">
        <f>'[1]1.pielikums'!$F$609</f>
        <v>4827</v>
      </c>
      <c r="I30" s="100">
        <f t="shared" si="1"/>
        <v>22.69</v>
      </c>
      <c r="J30" s="103">
        <f t="shared" si="2"/>
        <v>-3.2</v>
      </c>
      <c r="K30" s="104">
        <f t="shared" si="3"/>
        <v>-1.53</v>
      </c>
      <c r="L30" s="100">
        <f t="shared" si="4"/>
        <v>-1.69</v>
      </c>
    </row>
    <row r="31" spans="1:13" ht="48" customHeight="1" x14ac:dyDescent="0.25">
      <c r="A31" s="96" t="s">
        <v>32</v>
      </c>
      <c r="B31" s="97">
        <v>74776.789999999994</v>
      </c>
      <c r="C31" s="98">
        <v>5.0000000000000001E-4</v>
      </c>
      <c r="D31" s="99">
        <v>1799</v>
      </c>
      <c r="E31" s="100">
        <v>41.57</v>
      </c>
      <c r="F31" s="101">
        <v>84392</v>
      </c>
      <c r="G31" s="102">
        <f t="shared" ref="G31" si="5">(F31/$F$33)</f>
        <v>5.6476909839832032E-4</v>
      </c>
      <c r="H31" s="99">
        <f>'[1]1.pielikums'!$F$623</f>
        <v>1901</v>
      </c>
      <c r="I31" s="100">
        <f t="shared" si="1"/>
        <v>44.39</v>
      </c>
      <c r="J31" s="103">
        <f t="shared" si="2"/>
        <v>12.86</v>
      </c>
      <c r="K31" s="104">
        <f t="shared" si="3"/>
        <v>5.67</v>
      </c>
      <c r="L31" s="100">
        <f t="shared" si="4"/>
        <v>6.78</v>
      </c>
      <c r="M31" s="75"/>
    </row>
    <row r="32" spans="1:13" ht="48" customHeight="1" x14ac:dyDescent="0.25">
      <c r="A32" s="106" t="s">
        <v>33</v>
      </c>
      <c r="B32" s="107" t="s">
        <v>26</v>
      </c>
      <c r="C32" s="108" t="s">
        <v>26</v>
      </c>
      <c r="D32" s="108" t="s">
        <v>26</v>
      </c>
      <c r="E32" s="109" t="s">
        <v>26</v>
      </c>
      <c r="F32" s="110"/>
      <c r="G32" s="108"/>
      <c r="H32" s="111"/>
      <c r="I32" s="109"/>
      <c r="J32" s="107" t="s">
        <v>26</v>
      </c>
      <c r="K32" s="108" t="s">
        <v>26</v>
      </c>
      <c r="L32" s="109" t="s">
        <v>26</v>
      </c>
    </row>
    <row r="33" spans="1:16" ht="48" customHeight="1" x14ac:dyDescent="0.25">
      <c r="A33" s="112" t="s">
        <v>34</v>
      </c>
      <c r="B33" s="113">
        <f>SUM(B13:B31)</f>
        <v>144834157.46000001</v>
      </c>
      <c r="C33" s="114" t="s">
        <v>35</v>
      </c>
      <c r="D33" s="114" t="s">
        <v>35</v>
      </c>
      <c r="E33" s="115" t="s">
        <v>35</v>
      </c>
      <c r="F33" s="116">
        <f>SUM(F13:F31)</f>
        <v>149427439</v>
      </c>
      <c r="G33" s="114"/>
      <c r="H33" s="117"/>
      <c r="I33" s="115"/>
      <c r="J33" s="118" t="s">
        <v>35</v>
      </c>
      <c r="K33" s="114" t="s">
        <v>35</v>
      </c>
      <c r="L33" s="115" t="s">
        <v>35</v>
      </c>
    </row>
    <row r="34" spans="1:16" ht="48" customHeight="1" x14ac:dyDescent="0.25">
      <c r="A34" s="96" t="s">
        <v>48</v>
      </c>
      <c r="B34" s="119">
        <v>354640.18</v>
      </c>
      <c r="C34" s="98">
        <v>2.3999999999999998E-3</v>
      </c>
      <c r="D34" s="99">
        <v>64871</v>
      </c>
      <c r="E34" s="100">
        <v>5.47</v>
      </c>
      <c r="F34" s="101">
        <v>376670</v>
      </c>
      <c r="G34" s="102">
        <f t="shared" ref="G34:G35" si="6">(F34/$F$33)</f>
        <v>2.5207552409433984E-3</v>
      </c>
      <c r="H34" s="99"/>
      <c r="I34" s="100"/>
      <c r="J34" s="103">
        <f t="shared" ref="J34:J35" si="7">ROUND((F34/B34*100-100),2)</f>
        <v>6.21</v>
      </c>
      <c r="K34" s="104">
        <f t="shared" ref="K34:K35" si="8">ROUND((H34/D34*100-100),2)</f>
        <v>-100</v>
      </c>
      <c r="L34" s="100">
        <f t="shared" ref="L34:L35" si="9">ROUND((I34/E34*100-100),2)</f>
        <v>-100</v>
      </c>
    </row>
    <row r="35" spans="1:16" ht="48" customHeight="1" x14ac:dyDescent="0.25">
      <c r="A35" s="96" t="s">
        <v>36</v>
      </c>
      <c r="B35" s="97">
        <v>29227.759999999998</v>
      </c>
      <c r="C35" s="98">
        <v>2.0000000000000001E-4</v>
      </c>
      <c r="D35" s="99">
        <v>8083</v>
      </c>
      <c r="E35" s="100">
        <v>3.62</v>
      </c>
      <c r="F35" s="101">
        <v>28163</v>
      </c>
      <c r="G35" s="102">
        <f t="shared" si="6"/>
        <v>1.8847274763238097E-4</v>
      </c>
      <c r="H35" s="99"/>
      <c r="I35" s="100"/>
      <c r="J35" s="103">
        <f t="shared" si="7"/>
        <v>-3.64</v>
      </c>
      <c r="K35" s="104">
        <f t="shared" si="8"/>
        <v>-100</v>
      </c>
      <c r="L35" s="100">
        <f t="shared" si="9"/>
        <v>-100</v>
      </c>
    </row>
    <row r="36" spans="1:16" ht="48" customHeight="1" x14ac:dyDescent="0.25">
      <c r="A36" s="112" t="s">
        <v>37</v>
      </c>
      <c r="B36" s="113">
        <v>145218025.40000001</v>
      </c>
      <c r="C36" s="114" t="s">
        <v>35</v>
      </c>
      <c r="D36" s="117">
        <v>6367140</v>
      </c>
      <c r="E36" s="115">
        <v>22.81</v>
      </c>
      <c r="F36" s="116">
        <f>F34+F35+F33</f>
        <v>149832272</v>
      </c>
      <c r="G36" s="114"/>
      <c r="H36" s="117"/>
      <c r="I36" s="115"/>
      <c r="J36" s="118" t="s">
        <v>38</v>
      </c>
      <c r="K36" s="114" t="s">
        <v>39</v>
      </c>
      <c r="L36" s="115" t="s">
        <v>40</v>
      </c>
    </row>
    <row r="37" spans="1:16" ht="48" customHeight="1" x14ac:dyDescent="0.25">
      <c r="A37" s="96" t="s">
        <v>41</v>
      </c>
      <c r="B37" s="97">
        <v>3139897.35</v>
      </c>
      <c r="C37" s="98">
        <v>2.12E-2</v>
      </c>
      <c r="D37" s="99">
        <v>2676</v>
      </c>
      <c r="E37" s="105">
        <v>1173.3499999999999</v>
      </c>
      <c r="F37" s="101">
        <v>4470856</v>
      </c>
      <c r="G37" s="104"/>
      <c r="H37" s="99"/>
      <c r="I37" s="100"/>
      <c r="J37" s="103">
        <f t="shared" ref="J37:J40" si="10">ROUND((F37/B37*100-100),2)</f>
        <v>42.39</v>
      </c>
      <c r="K37" s="104">
        <f t="shared" ref="K37" si="11">ROUND((H37/D37*100-100),2)</f>
        <v>-100</v>
      </c>
      <c r="L37" s="100">
        <f>ROUND((I37/E37*100-100),2)</f>
        <v>-100</v>
      </c>
    </row>
    <row r="38" spans="1:16" ht="48" customHeight="1" x14ac:dyDescent="0.25">
      <c r="A38" s="96" t="s">
        <v>49</v>
      </c>
      <c r="B38" s="103">
        <v>174.84</v>
      </c>
      <c r="C38" s="98">
        <v>0</v>
      </c>
      <c r="D38" s="104" t="s">
        <v>26</v>
      </c>
      <c r="E38" s="100" t="s">
        <v>26</v>
      </c>
      <c r="F38" s="101">
        <v>8</v>
      </c>
      <c r="G38" s="104"/>
      <c r="H38" s="99"/>
      <c r="I38" s="100"/>
      <c r="J38" s="103">
        <f t="shared" si="10"/>
        <v>-95.42</v>
      </c>
      <c r="K38" s="104" t="s">
        <v>26</v>
      </c>
      <c r="L38" s="100" t="s">
        <v>26</v>
      </c>
    </row>
    <row r="39" spans="1:16" ht="48" customHeight="1" x14ac:dyDescent="0.25">
      <c r="A39" s="96" t="s">
        <v>42</v>
      </c>
      <c r="B39" s="97">
        <v>17763.490000000002</v>
      </c>
      <c r="C39" s="98">
        <v>1E-4</v>
      </c>
      <c r="D39" s="104" t="s">
        <v>26</v>
      </c>
      <c r="E39" s="100" t="s">
        <v>26</v>
      </c>
      <c r="F39" s="101">
        <v>12894</v>
      </c>
      <c r="G39" s="104"/>
      <c r="H39" s="99"/>
      <c r="I39" s="100"/>
      <c r="J39" s="103">
        <f t="shared" si="10"/>
        <v>-27.41</v>
      </c>
      <c r="K39" s="104" t="s">
        <v>26</v>
      </c>
      <c r="L39" s="100" t="s">
        <v>26</v>
      </c>
    </row>
    <row r="40" spans="1:16" ht="48" customHeight="1" x14ac:dyDescent="0.25">
      <c r="A40" s="120" t="s">
        <v>75</v>
      </c>
      <c r="B40" s="121">
        <v>148375861.08000001</v>
      </c>
      <c r="C40" s="122" t="s">
        <v>26</v>
      </c>
      <c r="D40" s="123">
        <v>6369816</v>
      </c>
      <c r="E40" s="124">
        <v>23.29</v>
      </c>
      <c r="F40" s="125">
        <f>F36+F37+F38+F39</f>
        <v>154316030</v>
      </c>
      <c r="G40" s="122"/>
      <c r="H40" s="123"/>
      <c r="I40" s="124"/>
      <c r="J40" s="126">
        <f t="shared" si="10"/>
        <v>4</v>
      </c>
      <c r="K40" s="122" t="s">
        <v>44</v>
      </c>
      <c r="L40" s="124" t="s">
        <v>45</v>
      </c>
    </row>
    <row r="41" spans="1:16" hidden="1" x14ac:dyDescent="0.25">
      <c r="A41" s="167" t="s">
        <v>35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</row>
    <row r="42" spans="1:16" hidden="1" x14ac:dyDescent="0.25"/>
    <row r="43" spans="1:16" hidden="1" x14ac:dyDescent="0.25"/>
    <row r="44" spans="1:16" hidden="1" x14ac:dyDescent="0.25"/>
    <row r="45" spans="1:16" hidden="1" x14ac:dyDescent="0.25">
      <c r="D45" s="76"/>
    </row>
    <row r="46" spans="1:16" hidden="1" x14ac:dyDescent="0.25"/>
    <row r="47" spans="1:16" hidden="1" x14ac:dyDescent="0.25"/>
    <row r="48" spans="1:16" hidden="1" x14ac:dyDescent="0.25">
      <c r="P48" s="78"/>
    </row>
    <row r="49" spans="16:16" hidden="1" x14ac:dyDescent="0.25">
      <c r="P49" s="78"/>
    </row>
  </sheetData>
  <mergeCells count="17">
    <mergeCell ref="A41:L41"/>
    <mergeCell ref="B11:B12"/>
    <mergeCell ref="F11:F12"/>
    <mergeCell ref="A8:A12"/>
    <mergeCell ref="B8:E8"/>
    <mergeCell ref="B9:C10"/>
    <mergeCell ref="D9:D12"/>
    <mergeCell ref="F9:G10"/>
    <mergeCell ref="H9:H12"/>
    <mergeCell ref="E9:E12"/>
    <mergeCell ref="K8:K12"/>
    <mergeCell ref="L8:L12"/>
    <mergeCell ref="C11:C12"/>
    <mergeCell ref="G11:G12"/>
    <mergeCell ref="I9:I12"/>
    <mergeCell ref="F8:I8"/>
    <mergeCell ref="J8:J12"/>
  </mergeCells>
  <pageMargins left="0.23622047244094491" right="0.23622047244094491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48.tabula (2)</vt:lpstr>
      <vt:lpstr>7.tabula</vt:lpstr>
      <vt:lpstr>1. Komp. zāl. diagnožu grup.</vt:lpstr>
      <vt:lpstr>'1. Komp. zāl. diagnožu grup.'!Print_Area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Merca</dc:creator>
  <cp:lastModifiedBy>Agnese Jasenoviča</cp:lastModifiedBy>
  <cp:lastPrinted>2018-10-19T11:32:33Z</cp:lastPrinted>
  <dcterms:created xsi:type="dcterms:W3CDTF">2018-08-20T11:55:15Z</dcterms:created>
  <dcterms:modified xsi:type="dcterms:W3CDTF">2018-11-08T11:02:25Z</dcterms:modified>
</cp:coreProperties>
</file>