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10 NVD statistikas parskati\Vestis\Par 2017 gadu\Pielikumi_majas\"/>
    </mc:Choice>
  </mc:AlternateContent>
  <bookViews>
    <workbookView xWindow="0" yWindow="0" windowWidth="28710" windowHeight="12810" tabRatio="748"/>
  </bookViews>
  <sheets>
    <sheet name="SATURA RĀDĪTĀJS" sheetId="21" r:id="rId1"/>
    <sheet name="1. Stac.pak.fin.pa ĀI" sheetId="22" r:id="rId2"/>
    <sheet name="2. Ho GD vid" sheetId="1" r:id="rId3"/>
    <sheet name="3. SSK Ho DG" sheetId="2" r:id="rId4"/>
    <sheet name="4. SSK EUR" sheetId="20" r:id="rId5"/>
    <sheet name="5. Jut DG" sheetId="4" r:id="rId6"/>
    <sheet name="6. ES ind DG" sheetId="5" r:id="rId7"/>
    <sheet name="7. Dzemdības" sheetId="6" r:id="rId8"/>
    <sheet name="8. Bērni" sheetId="7" r:id="rId9"/>
    <sheet name="9. Ķir. mirushie" sheetId="8" r:id="rId10"/>
    <sheet name="10. Pac. iem. atbr." sheetId="19" r:id="rId11"/>
    <sheet name="11. Iest. kustība" sheetId="10" r:id="rId12"/>
    <sheet name="12. Pārvestie" sheetId="18" r:id="rId13"/>
    <sheet name="13. NP līmeņi" sheetId="12" r:id="rId14"/>
    <sheet name="14. Observācija" sheetId="13" r:id="rId15"/>
    <sheet name="15. Uzņemšana" sheetId="14" r:id="rId16"/>
    <sheet name="16. 1-2 Hosp.pac." sheetId="16" r:id="rId17"/>
    <sheet name="17. Atkārtoti hosp." sheetId="17" r:id="rId18"/>
  </sheets>
  <externalReferences>
    <externalReference r:id="rId19"/>
    <externalReference r:id="rId20"/>
    <externalReference r:id="rId21"/>
  </externalReferences>
  <definedNames>
    <definedName name="_1_2_d_NMP_lim" localSheetId="10">#REF!</definedName>
    <definedName name="_1_2_d_NMP_lim" localSheetId="11">#REF!</definedName>
    <definedName name="_1_2_d_NMP_lim" localSheetId="12">#REF!</definedName>
    <definedName name="_1_2_d_NMP_lim" localSheetId="2">#REF!</definedName>
    <definedName name="_1_2_d_NMP_lim" localSheetId="3">#REF!</definedName>
    <definedName name="_1_2_d_NMP_lim" localSheetId="4">#REF!</definedName>
    <definedName name="_1_2_d_NMP_lim" localSheetId="5">#REF!</definedName>
    <definedName name="_1_2_d_NMP_lim" localSheetId="6">#REF!</definedName>
    <definedName name="_1_2_d_NMP_lim" localSheetId="8">#REF!</definedName>
    <definedName name="_1_2_d_NMP_lim">#REF!</definedName>
    <definedName name="_xlnm._FilterDatabase" localSheetId="11" hidden="1">'11. Iest. kustība'!$A$7:$H$53</definedName>
    <definedName name="_xlnm._FilterDatabase" localSheetId="13" hidden="1">'13. NP līmeņi'!$A$5:$U$53</definedName>
    <definedName name="_xlnm._FilterDatabase" localSheetId="14" hidden="1">'14. Observācija'!$A$6:$E$30</definedName>
    <definedName name="_xlnm._FilterDatabase" localSheetId="16" hidden="1">'16. 1-2 Hosp.pac.'!$A$6:$G$52</definedName>
    <definedName name="_xlnm._FilterDatabase" localSheetId="17" hidden="1">'17. Atkārtoti hosp.'!$A$7:$I$53</definedName>
    <definedName name="_xlnm._FilterDatabase" localSheetId="4" hidden="1">'4. SSK EUR'!$A$4:$G$27</definedName>
    <definedName name="_xlnm._FilterDatabase" localSheetId="7" hidden="1">'7. Dzemdības'!$A$7:$J$32</definedName>
    <definedName name="_xlnm._FilterDatabase" localSheetId="8" hidden="1">'8. Bērni'!$A$9:$V$56</definedName>
    <definedName name="_xlnm._FilterDatabase" localSheetId="9" hidden="1">'9. Ķir. mirushie'!$A$7:$I$53</definedName>
    <definedName name="Dzemdibas_21066" localSheetId="10">'[1]Ho sk 9M'!#REF!</definedName>
    <definedName name="Dzemdibas_21066" localSheetId="11">'[1]Ho sk 9M'!#REF!</definedName>
    <definedName name="Dzemdibas_21066" localSheetId="12">'[1]Ho sk 9M'!#REF!</definedName>
    <definedName name="Dzemdibas_21066" localSheetId="4">'[1]Ho sk 9M'!#REF!</definedName>
    <definedName name="Dzemdibas_21066">'[1]Ho sk 9M'!#REF!</definedName>
    <definedName name="fgtrdhtydu" localSheetId="10">#REF!</definedName>
    <definedName name="fgtrdhtydu" localSheetId="12">#REF!</definedName>
    <definedName name="fgtrdhtydu" localSheetId="4">#REF!</definedName>
    <definedName name="fgtrdhtydu">#REF!</definedName>
    <definedName name="Izr_kust_2016_9M" localSheetId="10">'[1]Ho sk 9M'!#REF!</definedName>
    <definedName name="Izr_kust_2016_9M" localSheetId="11">'[1]Ho sk 9M'!#REF!</definedName>
    <definedName name="Izr_kust_2016_9M" localSheetId="12">'[1]Ho sk 9M'!#REF!</definedName>
    <definedName name="Izr_kust_2016_9M" localSheetId="4">'[1]Ho sk 9M'!#REF!</definedName>
    <definedName name="Izr_kust_2016_9M">'[1]Ho sk 9M'!#REF!</definedName>
    <definedName name="ML_1D_group" localSheetId="10">#REF!</definedName>
    <definedName name="ML_1D_group" localSheetId="12">#REF!</definedName>
    <definedName name="ML_1D_group" localSheetId="16">'16. 1-2 Hosp.pac.'!#REF!</definedName>
    <definedName name="ML_1D_group" localSheetId="4">#REF!</definedName>
    <definedName name="ML_1D_group">#REF!</definedName>
    <definedName name="ML_3_pielikums_2" localSheetId="10">#REF!</definedName>
    <definedName name="ML_3_pielikums_2" localSheetId="12">#REF!</definedName>
    <definedName name="ML_3_pielikums_2" localSheetId="4">#REF!</definedName>
    <definedName name="ML_3_pielikums_2">#REF!</definedName>
    <definedName name="ML_dzemdiibas_UD" localSheetId="10">#REF!</definedName>
    <definedName name="ML_dzemdiibas_UD" localSheetId="12">#REF!</definedName>
    <definedName name="ML_dzemdiibas_UD" localSheetId="4">#REF!</definedName>
    <definedName name="ML_dzemdiibas_UD">#REF!</definedName>
    <definedName name="ML_kir_2" localSheetId="10">#REF!</definedName>
    <definedName name="ML_kir_2" localSheetId="12">#REF!</definedName>
    <definedName name="ML_kir_2" localSheetId="4">#REF!</definedName>
    <definedName name="ML_kir_2">#REF!</definedName>
    <definedName name="ML_L_UD_2" localSheetId="10">#REF!</definedName>
    <definedName name="ML_L_UD_2" localSheetId="12">#REF!</definedName>
    <definedName name="ML_L_UD_2" localSheetId="4">#REF!</definedName>
    <definedName name="ML_L_UD_2">#REF!</definedName>
    <definedName name="_xlnm.Print_Area" localSheetId="13">'13. NP līmeņi'!$A$1:$U$66</definedName>
    <definedName name="_xlnm.Print_Area" localSheetId="14">'14. Observācija'!$A$1:$E$41</definedName>
    <definedName name="_xlnm.Print_Area" localSheetId="16">'16. 1-2 Hosp.pac.'!$A$1:$G$57</definedName>
    <definedName name="_xlnm.Print_Area" localSheetId="7">'7. Dzemdības'!$A$1:$I$57</definedName>
    <definedName name="_xlnm.Print_Area" localSheetId="0">'SATURA RĀDĪTĀJS'!$A$1:$C$22</definedName>
    <definedName name="Recover">[2]Macro1!$A$61</definedName>
    <definedName name="TableName">"Dummy"</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3" i="18" l="1"/>
  <c r="E52" i="18"/>
  <c r="E51" i="18"/>
  <c r="E50" i="18"/>
  <c r="E49" i="18"/>
  <c r="E48" i="18"/>
  <c r="E47" i="18"/>
  <c r="D46" i="18"/>
  <c r="C46" i="18"/>
  <c r="E45" i="18"/>
  <c r="E44" i="18"/>
  <c r="E43" i="18"/>
  <c r="E42" i="18"/>
  <c r="E41" i="18"/>
  <c r="E40" i="18"/>
  <c r="E39" i="18"/>
  <c r="E38" i="18"/>
  <c r="E37" i="18"/>
  <c r="E36" i="18"/>
  <c r="E35" i="18"/>
  <c r="E34" i="18"/>
  <c r="D33" i="18"/>
  <c r="C33" i="18"/>
  <c r="E33" i="18" s="1"/>
  <c r="E32" i="18"/>
  <c r="E31" i="18"/>
  <c r="E30" i="18"/>
  <c r="E29" i="18"/>
  <c r="E28" i="18"/>
  <c r="E27" i="18"/>
  <c r="E26" i="18"/>
  <c r="E25" i="18"/>
  <c r="E24" i="18"/>
  <c r="E23" i="18"/>
  <c r="E22" i="18"/>
  <c r="D21" i="18"/>
  <c r="C21" i="18"/>
  <c r="E20" i="18"/>
  <c r="E19" i="18"/>
  <c r="E18" i="18"/>
  <c r="E17" i="18"/>
  <c r="E16" i="18"/>
  <c r="E15" i="18"/>
  <c r="E14" i="18"/>
  <c r="E13" i="18"/>
  <c r="D13" i="18"/>
  <c r="C13" i="18"/>
  <c r="E12" i="18"/>
  <c r="E11" i="18"/>
  <c r="E10" i="18"/>
  <c r="D9" i="18"/>
  <c r="C9" i="18"/>
  <c r="C8" i="18" l="1"/>
  <c r="C7" i="18" s="1"/>
  <c r="E21" i="18"/>
  <c r="E46" i="18"/>
  <c r="E9" i="18"/>
  <c r="D8" i="18"/>
  <c r="M46" i="22"/>
  <c r="K46" i="22"/>
  <c r="J46" i="22"/>
  <c r="I46" i="22"/>
  <c r="H46" i="22"/>
  <c r="G46" i="22"/>
  <c r="F46" i="22"/>
  <c r="D46" i="22"/>
  <c r="C46" i="22"/>
  <c r="B46" i="22"/>
  <c r="O45" i="22"/>
  <c r="N45" i="22"/>
  <c r="O44" i="22"/>
  <c r="L44" i="22"/>
  <c r="N44" i="22" s="1"/>
  <c r="O43" i="22"/>
  <c r="N43" i="22"/>
  <c r="O42" i="22"/>
  <c r="N42" i="22"/>
  <c r="O41" i="22"/>
  <c r="N41" i="22"/>
  <c r="O40" i="22"/>
  <c r="N40" i="22"/>
  <c r="O39" i="22"/>
  <c r="N39" i="22"/>
  <c r="O38" i="22"/>
  <c r="N38" i="22"/>
  <c r="O37" i="22"/>
  <c r="L37" i="22"/>
  <c r="N37" i="22" s="1"/>
  <c r="O36" i="22"/>
  <c r="N36" i="22"/>
  <c r="O35" i="22"/>
  <c r="N35" i="22"/>
  <c r="O34" i="22"/>
  <c r="L34" i="22"/>
  <c r="N34" i="22" s="1"/>
  <c r="O33" i="22"/>
  <c r="L33" i="22"/>
  <c r="N33" i="22" s="1"/>
  <c r="O32" i="22"/>
  <c r="L32" i="22"/>
  <c r="N32" i="22" s="1"/>
  <c r="O31" i="22"/>
  <c r="L31" i="22"/>
  <c r="N31" i="22" s="1"/>
  <c r="O30" i="22"/>
  <c r="N30" i="22"/>
  <c r="O29" i="22"/>
  <c r="N29" i="22"/>
  <c r="O28" i="22"/>
  <c r="N28" i="22"/>
  <c r="O27" i="22"/>
  <c r="N27" i="22"/>
  <c r="E26" i="22"/>
  <c r="O26" i="22" s="1"/>
  <c r="O25" i="22"/>
  <c r="L25" i="22"/>
  <c r="N25" i="22" s="1"/>
  <c r="O24" i="22"/>
  <c r="L24" i="22"/>
  <c r="N24" i="22" s="1"/>
  <c r="O23" i="22"/>
  <c r="N23" i="22"/>
  <c r="O22" i="22"/>
  <c r="N22" i="22"/>
  <c r="O21" i="22"/>
  <c r="N21" i="22"/>
  <c r="O20" i="22"/>
  <c r="L20" i="22"/>
  <c r="N20" i="22" s="1"/>
  <c r="O19" i="22"/>
  <c r="N19" i="22"/>
  <c r="O18" i="22"/>
  <c r="N18" i="22"/>
  <c r="O17" i="22"/>
  <c r="N17" i="22"/>
  <c r="O16" i="22"/>
  <c r="L16" i="22"/>
  <c r="N16" i="22" s="1"/>
  <c r="O15" i="22"/>
  <c r="L15" i="22"/>
  <c r="N15" i="22" s="1"/>
  <c r="O14" i="22"/>
  <c r="L14" i="22"/>
  <c r="N14" i="22" s="1"/>
  <c r="O13" i="22"/>
  <c r="L13" i="22"/>
  <c r="N13" i="22" s="1"/>
  <c r="O12" i="22"/>
  <c r="L12" i="22"/>
  <c r="N12" i="22" s="1"/>
  <c r="L11" i="22"/>
  <c r="E11" i="22"/>
  <c r="O11" i="22" s="1"/>
  <c r="O10" i="22"/>
  <c r="L10" i="22"/>
  <c r="N10" i="22" s="1"/>
  <c r="O9" i="22"/>
  <c r="L9" i="22"/>
  <c r="N9" i="22" s="1"/>
  <c r="O8" i="22"/>
  <c r="L8" i="22"/>
  <c r="N8" i="22" s="1"/>
  <c r="O7" i="22"/>
  <c r="L7" i="22"/>
  <c r="N7" i="22" s="1"/>
  <c r="O6" i="22"/>
  <c r="N6" i="22"/>
  <c r="L6" i="22"/>
  <c r="E8" i="18" l="1"/>
  <c r="D7" i="18"/>
  <c r="E7" i="18" s="1"/>
  <c r="L46" i="22"/>
  <c r="N26" i="22"/>
  <c r="N11" i="22"/>
  <c r="E46" i="22"/>
  <c r="O46" i="22" s="1"/>
  <c r="C12" i="4"/>
  <c r="N46" i="22" l="1"/>
  <c r="E6" i="4"/>
  <c r="E46" i="8" l="1"/>
  <c r="C46" i="8"/>
  <c r="D46" i="8"/>
  <c r="F6" i="20" l="1"/>
  <c r="F7" i="20"/>
  <c r="F8" i="20"/>
  <c r="F9" i="20"/>
  <c r="E27" i="20"/>
  <c r="G27" i="20" s="1"/>
  <c r="G26" i="20"/>
  <c r="F26" i="20"/>
  <c r="G25" i="20"/>
  <c r="F25" i="20"/>
  <c r="G24" i="20"/>
  <c r="F24" i="20"/>
  <c r="G23" i="20"/>
  <c r="F23" i="20"/>
  <c r="G22" i="20"/>
  <c r="F22" i="20"/>
  <c r="G21" i="20"/>
  <c r="F21" i="20"/>
  <c r="G20" i="20"/>
  <c r="F20" i="20"/>
  <c r="G19" i="20"/>
  <c r="F19" i="20"/>
  <c r="G18" i="20"/>
  <c r="F18" i="20"/>
  <c r="G17" i="20"/>
  <c r="F17" i="20"/>
  <c r="G16" i="20"/>
  <c r="F16" i="20"/>
  <c r="G15" i="20"/>
  <c r="F15" i="20"/>
  <c r="G14" i="20"/>
  <c r="F14" i="20"/>
  <c r="G13" i="20"/>
  <c r="F13" i="20"/>
  <c r="G12" i="20"/>
  <c r="F12" i="20"/>
  <c r="G11" i="20"/>
  <c r="F11" i="20"/>
  <c r="G10" i="20"/>
  <c r="F10" i="20"/>
  <c r="G9" i="20"/>
  <c r="G8" i="20"/>
  <c r="G7" i="20"/>
  <c r="G6" i="20"/>
  <c r="F27" i="20" l="1"/>
  <c r="D29" i="19"/>
  <c r="E28" i="19"/>
  <c r="E27" i="19"/>
  <c r="E26" i="19"/>
  <c r="E25" i="19"/>
  <c r="E24" i="19"/>
  <c r="E23" i="19"/>
  <c r="E22" i="19"/>
  <c r="E21" i="19"/>
  <c r="E20" i="19"/>
  <c r="E19" i="19"/>
  <c r="E18" i="19"/>
  <c r="E17" i="19"/>
  <c r="E16" i="19"/>
  <c r="E15" i="19"/>
  <c r="E14" i="19"/>
  <c r="E13" i="19"/>
  <c r="E12" i="19"/>
  <c r="E11" i="19"/>
  <c r="E10" i="19"/>
  <c r="E9" i="19"/>
  <c r="E8" i="19"/>
  <c r="E7" i="19"/>
  <c r="E6" i="19"/>
  <c r="E29" i="19" l="1"/>
  <c r="H53" i="17" l="1"/>
  <c r="H52" i="17"/>
  <c r="H51" i="17"/>
  <c r="H50" i="17"/>
  <c r="H49" i="17"/>
  <c r="H48" i="17"/>
  <c r="H47" i="17"/>
  <c r="G46" i="17"/>
  <c r="F46" i="17"/>
  <c r="E46" i="17"/>
  <c r="D46" i="17"/>
  <c r="C46" i="17"/>
  <c r="H45" i="17"/>
  <c r="H44" i="17"/>
  <c r="H43" i="17"/>
  <c r="H42" i="17"/>
  <c r="H41" i="17"/>
  <c r="H40" i="17"/>
  <c r="H39" i="17"/>
  <c r="H38" i="17"/>
  <c r="H37" i="17"/>
  <c r="H36" i="17"/>
  <c r="H35" i="17"/>
  <c r="H34" i="17"/>
  <c r="G33" i="17"/>
  <c r="F33" i="17"/>
  <c r="E33" i="17"/>
  <c r="D33" i="17"/>
  <c r="C33" i="17"/>
  <c r="H32" i="17"/>
  <c r="H31" i="17"/>
  <c r="H30" i="17"/>
  <c r="H29" i="17"/>
  <c r="H28" i="17"/>
  <c r="H27" i="17"/>
  <c r="H26" i="17"/>
  <c r="H25" i="17"/>
  <c r="H24" i="17"/>
  <c r="H23" i="17"/>
  <c r="H22" i="17"/>
  <c r="G21" i="17"/>
  <c r="F21" i="17"/>
  <c r="E21" i="17"/>
  <c r="D21" i="17"/>
  <c r="C21" i="17"/>
  <c r="H20" i="17"/>
  <c r="H19" i="17"/>
  <c r="H18" i="17"/>
  <c r="H17" i="17"/>
  <c r="H16" i="17"/>
  <c r="H15" i="17"/>
  <c r="H14" i="17"/>
  <c r="G13" i="17"/>
  <c r="F13" i="17"/>
  <c r="E13" i="17"/>
  <c r="D13" i="17"/>
  <c r="C13" i="17"/>
  <c r="H12" i="17"/>
  <c r="H11" i="17"/>
  <c r="H10" i="17"/>
  <c r="G9" i="17"/>
  <c r="G8" i="17" s="1"/>
  <c r="F9" i="17"/>
  <c r="F8" i="17" s="1"/>
  <c r="E9" i="17"/>
  <c r="E8" i="17" s="1"/>
  <c r="D9" i="17"/>
  <c r="D8" i="17" s="1"/>
  <c r="C9" i="17"/>
  <c r="C8" i="17" s="1"/>
  <c r="F7" i="17" l="1"/>
  <c r="C7" i="17"/>
  <c r="E7" i="17"/>
  <c r="G7" i="17"/>
  <c r="H46" i="17"/>
  <c r="H8" i="17"/>
  <c r="D7" i="17"/>
  <c r="H9" i="17"/>
  <c r="H13" i="17"/>
  <c r="H21" i="17"/>
  <c r="H33" i="17"/>
  <c r="H7" i="17" l="1"/>
  <c r="G52" i="16" l="1"/>
  <c r="F52" i="16"/>
  <c r="G51" i="16"/>
  <c r="F51" i="16"/>
  <c r="G50" i="16"/>
  <c r="F50" i="16"/>
  <c r="G49" i="16"/>
  <c r="F49" i="16"/>
  <c r="G48" i="16"/>
  <c r="F48" i="16"/>
  <c r="G47" i="16"/>
  <c r="F47" i="16"/>
  <c r="G46" i="16"/>
  <c r="F46" i="16"/>
  <c r="E45" i="16"/>
  <c r="D45" i="16"/>
  <c r="C45" i="16"/>
  <c r="G44" i="16"/>
  <c r="F44" i="16"/>
  <c r="G43" i="16"/>
  <c r="F43" i="16"/>
  <c r="G42" i="16"/>
  <c r="F42" i="16"/>
  <c r="G41" i="16"/>
  <c r="F41" i="16"/>
  <c r="G40" i="16"/>
  <c r="F40" i="16"/>
  <c r="G39" i="16"/>
  <c r="F39" i="16"/>
  <c r="G38" i="16"/>
  <c r="F38" i="16"/>
  <c r="G37" i="16"/>
  <c r="F37" i="16"/>
  <c r="G36" i="16"/>
  <c r="F36" i="16"/>
  <c r="G35" i="16"/>
  <c r="F35" i="16"/>
  <c r="E32" i="16"/>
  <c r="D32" i="16"/>
  <c r="C32" i="16"/>
  <c r="G31" i="16"/>
  <c r="F31" i="16"/>
  <c r="G30" i="16"/>
  <c r="F30" i="16"/>
  <c r="G29" i="16"/>
  <c r="F29" i="16"/>
  <c r="G28" i="16"/>
  <c r="F28" i="16"/>
  <c r="G27" i="16"/>
  <c r="F27" i="16"/>
  <c r="G26" i="16"/>
  <c r="F26" i="16"/>
  <c r="G25" i="16"/>
  <c r="F25" i="16"/>
  <c r="G24" i="16"/>
  <c r="F24" i="16"/>
  <c r="G23" i="16"/>
  <c r="F23" i="16"/>
  <c r="G22" i="16"/>
  <c r="F22" i="16"/>
  <c r="G21" i="16"/>
  <c r="F21" i="16"/>
  <c r="E20" i="16"/>
  <c r="D20" i="16"/>
  <c r="C20" i="16"/>
  <c r="G19" i="16"/>
  <c r="F19" i="16"/>
  <c r="G18" i="16"/>
  <c r="F18" i="16"/>
  <c r="G17" i="16"/>
  <c r="F17" i="16"/>
  <c r="G16" i="16"/>
  <c r="F16" i="16"/>
  <c r="G15" i="16"/>
  <c r="F15" i="16"/>
  <c r="G14" i="16"/>
  <c r="F14" i="16"/>
  <c r="G13" i="16"/>
  <c r="F13" i="16"/>
  <c r="E12" i="16"/>
  <c r="D12" i="16"/>
  <c r="C12" i="16"/>
  <c r="G11" i="16"/>
  <c r="F11" i="16"/>
  <c r="G10" i="16"/>
  <c r="F10" i="16"/>
  <c r="G9" i="16"/>
  <c r="F9" i="16"/>
  <c r="E8" i="16"/>
  <c r="D8" i="16"/>
  <c r="C8" i="16"/>
  <c r="D7" i="16" l="1"/>
  <c r="D6" i="16" s="1"/>
  <c r="F32" i="16"/>
  <c r="G12" i="16"/>
  <c r="F20" i="16"/>
  <c r="C7" i="16"/>
  <c r="C6" i="16" s="1"/>
  <c r="F8" i="16"/>
  <c r="F12" i="16"/>
  <c r="G32" i="16"/>
  <c r="F45" i="16"/>
  <c r="G8" i="16"/>
  <c r="G20" i="16"/>
  <c r="G45" i="16"/>
  <c r="E7" i="16"/>
  <c r="G7" i="16" l="1"/>
  <c r="F7" i="16"/>
  <c r="E6" i="16"/>
  <c r="F6" i="16" l="1"/>
  <c r="G6" i="16"/>
  <c r="E30" i="13" l="1"/>
  <c r="E29" i="13"/>
  <c r="E28" i="13"/>
  <c r="E27" i="13"/>
  <c r="E26" i="13"/>
  <c r="E25" i="13"/>
  <c r="E24" i="13"/>
  <c r="E23" i="13"/>
  <c r="E22" i="13"/>
  <c r="E21" i="13"/>
  <c r="E20" i="13"/>
  <c r="D19" i="13"/>
  <c r="C19" i="13"/>
  <c r="E18" i="13"/>
  <c r="E17" i="13"/>
  <c r="E16" i="13"/>
  <c r="E15" i="13"/>
  <c r="E14" i="13"/>
  <c r="E13" i="13"/>
  <c r="E12" i="13"/>
  <c r="D11" i="13"/>
  <c r="C11" i="13"/>
  <c r="E10" i="13"/>
  <c r="E9" i="13"/>
  <c r="E8" i="13"/>
  <c r="D7" i="13"/>
  <c r="C7" i="13"/>
  <c r="U53" i="12"/>
  <c r="T53" i="12"/>
  <c r="S53" i="12"/>
  <c r="R53" i="12"/>
  <c r="Q53" i="12"/>
  <c r="P53" i="12"/>
  <c r="O53" i="12"/>
  <c r="N53" i="12"/>
  <c r="M53" i="12"/>
  <c r="U52" i="12"/>
  <c r="T52" i="12"/>
  <c r="S52" i="12"/>
  <c r="R52" i="12"/>
  <c r="Q52" i="12"/>
  <c r="P52" i="12"/>
  <c r="O52" i="12"/>
  <c r="N52" i="12"/>
  <c r="M52" i="12"/>
  <c r="U51" i="12"/>
  <c r="T51" i="12"/>
  <c r="S51" i="12"/>
  <c r="R51" i="12"/>
  <c r="Q51" i="12"/>
  <c r="P51" i="12"/>
  <c r="O51" i="12"/>
  <c r="N51" i="12"/>
  <c r="M51" i="12"/>
  <c r="U50" i="12"/>
  <c r="T50" i="12"/>
  <c r="S50" i="12"/>
  <c r="R50" i="12"/>
  <c r="Q50" i="12"/>
  <c r="P50" i="12"/>
  <c r="O50" i="12"/>
  <c r="N50" i="12"/>
  <c r="M50" i="12"/>
  <c r="U49" i="12"/>
  <c r="T49" i="12"/>
  <c r="S49" i="12"/>
  <c r="R49" i="12"/>
  <c r="Q49" i="12"/>
  <c r="P49" i="12"/>
  <c r="O49" i="12"/>
  <c r="N49" i="12"/>
  <c r="M49" i="12"/>
  <c r="U48" i="12"/>
  <c r="T48" i="12"/>
  <c r="S48" i="12"/>
  <c r="R48" i="12"/>
  <c r="Q48" i="12"/>
  <c r="P48" i="12"/>
  <c r="O48" i="12"/>
  <c r="N48" i="12"/>
  <c r="M48" i="12"/>
  <c r="U47" i="12"/>
  <c r="T47" i="12"/>
  <c r="S47" i="12"/>
  <c r="R47" i="12"/>
  <c r="Q47" i="12"/>
  <c r="P47" i="12"/>
  <c r="O47" i="12"/>
  <c r="N47" i="12"/>
  <c r="M47" i="12"/>
  <c r="L46" i="12"/>
  <c r="K46" i="12"/>
  <c r="J46" i="12"/>
  <c r="I46" i="12"/>
  <c r="H46" i="12"/>
  <c r="G46" i="12"/>
  <c r="F46" i="12"/>
  <c r="E46" i="12"/>
  <c r="D46" i="12"/>
  <c r="C46" i="12"/>
  <c r="U45" i="12"/>
  <c r="T45" i="12"/>
  <c r="S45" i="12"/>
  <c r="R45" i="12"/>
  <c r="Q45" i="12"/>
  <c r="P45" i="12"/>
  <c r="O45" i="12"/>
  <c r="N45" i="12"/>
  <c r="M45" i="12"/>
  <c r="U44" i="12"/>
  <c r="T44" i="12"/>
  <c r="S44" i="12"/>
  <c r="R44" i="12"/>
  <c r="Q44" i="12"/>
  <c r="P44" i="12"/>
  <c r="O44" i="12"/>
  <c r="N44" i="12"/>
  <c r="M44" i="12"/>
  <c r="U43" i="12"/>
  <c r="T43" i="12"/>
  <c r="S43" i="12"/>
  <c r="R43" i="12"/>
  <c r="Q43" i="12"/>
  <c r="P43" i="12"/>
  <c r="O43" i="12"/>
  <c r="N43" i="12"/>
  <c r="M43" i="12"/>
  <c r="U42" i="12"/>
  <c r="T42" i="12"/>
  <c r="S42" i="12"/>
  <c r="R42" i="12"/>
  <c r="Q42" i="12"/>
  <c r="P42" i="12"/>
  <c r="O42" i="12"/>
  <c r="N42" i="12"/>
  <c r="M42" i="12"/>
  <c r="U41" i="12"/>
  <c r="T41" i="12"/>
  <c r="S41" i="12"/>
  <c r="R41" i="12"/>
  <c r="Q41" i="12"/>
  <c r="P41" i="12"/>
  <c r="O41" i="12"/>
  <c r="N41" i="12"/>
  <c r="M41" i="12"/>
  <c r="U40" i="12"/>
  <c r="T40" i="12"/>
  <c r="S40" i="12"/>
  <c r="R40" i="12"/>
  <c r="Q40" i="12"/>
  <c r="P40" i="12"/>
  <c r="O40" i="12"/>
  <c r="N40" i="12"/>
  <c r="M40" i="12"/>
  <c r="U39" i="12"/>
  <c r="T39" i="12"/>
  <c r="S39" i="12"/>
  <c r="R39" i="12"/>
  <c r="Q39" i="12"/>
  <c r="P39" i="12"/>
  <c r="O39" i="12"/>
  <c r="N39" i="12"/>
  <c r="M39" i="12"/>
  <c r="U38" i="12"/>
  <c r="T38" i="12"/>
  <c r="S38" i="12"/>
  <c r="R38" i="12"/>
  <c r="Q38" i="12"/>
  <c r="P38" i="12"/>
  <c r="O38" i="12"/>
  <c r="N38" i="12"/>
  <c r="M38" i="12"/>
  <c r="U37" i="12"/>
  <c r="T37" i="12"/>
  <c r="S37" i="12"/>
  <c r="R37" i="12"/>
  <c r="Q37" i="12"/>
  <c r="P37" i="12"/>
  <c r="O37" i="12"/>
  <c r="N37" i="12"/>
  <c r="M37" i="12"/>
  <c r="U36" i="12"/>
  <c r="T36" i="12"/>
  <c r="S36" i="12"/>
  <c r="R36" i="12"/>
  <c r="Q36" i="12"/>
  <c r="P36" i="12"/>
  <c r="O36" i="12"/>
  <c r="N36" i="12"/>
  <c r="M36" i="12"/>
  <c r="U35" i="12"/>
  <c r="T35" i="12"/>
  <c r="S35" i="12"/>
  <c r="R35" i="12"/>
  <c r="Q35" i="12"/>
  <c r="P35" i="12"/>
  <c r="O35" i="12"/>
  <c r="N35" i="12"/>
  <c r="M35" i="12"/>
  <c r="U34" i="12"/>
  <c r="T34" i="12"/>
  <c r="S34" i="12"/>
  <c r="R34" i="12"/>
  <c r="Q34" i="12"/>
  <c r="P34" i="12"/>
  <c r="O34" i="12"/>
  <c r="N34" i="12"/>
  <c r="M34" i="12"/>
  <c r="L33" i="12"/>
  <c r="K33" i="12"/>
  <c r="J33" i="12"/>
  <c r="I33" i="12"/>
  <c r="H33" i="12"/>
  <c r="G33" i="12"/>
  <c r="F33" i="12"/>
  <c r="E33" i="12"/>
  <c r="D33" i="12"/>
  <c r="C33" i="12"/>
  <c r="U32" i="12"/>
  <c r="T32" i="12"/>
  <c r="S32" i="12"/>
  <c r="R32" i="12"/>
  <c r="Q32" i="12"/>
  <c r="P32" i="12"/>
  <c r="O32" i="12"/>
  <c r="N32" i="12"/>
  <c r="M32" i="12"/>
  <c r="U31" i="12"/>
  <c r="T31" i="12"/>
  <c r="S31" i="12"/>
  <c r="R31" i="12"/>
  <c r="Q31" i="12"/>
  <c r="P31" i="12"/>
  <c r="O31" i="12"/>
  <c r="N31" i="12"/>
  <c r="M31" i="12"/>
  <c r="U30" i="12"/>
  <c r="T30" i="12"/>
  <c r="S30" i="12"/>
  <c r="R30" i="12"/>
  <c r="Q30" i="12"/>
  <c r="P30" i="12"/>
  <c r="O30" i="12"/>
  <c r="N30" i="12"/>
  <c r="M30" i="12"/>
  <c r="U29" i="12"/>
  <c r="T29" i="12"/>
  <c r="S29" i="12"/>
  <c r="R29" i="12"/>
  <c r="Q29" i="12"/>
  <c r="P29" i="12"/>
  <c r="O29" i="12"/>
  <c r="N29" i="12"/>
  <c r="M29" i="12"/>
  <c r="U28" i="12"/>
  <c r="T28" i="12"/>
  <c r="S28" i="12"/>
  <c r="R28" i="12"/>
  <c r="Q28" i="12"/>
  <c r="P28" i="12"/>
  <c r="O28" i="12"/>
  <c r="N28" i="12"/>
  <c r="M28" i="12"/>
  <c r="U27" i="12"/>
  <c r="T27" i="12"/>
  <c r="S27" i="12"/>
  <c r="R27" i="12"/>
  <c r="Q27" i="12"/>
  <c r="P27" i="12"/>
  <c r="O27" i="12"/>
  <c r="N27" i="12"/>
  <c r="M27" i="12"/>
  <c r="U26" i="12"/>
  <c r="T26" i="12"/>
  <c r="S26" i="12"/>
  <c r="R26" i="12"/>
  <c r="Q26" i="12"/>
  <c r="P26" i="12"/>
  <c r="O26" i="12"/>
  <c r="N26" i="12"/>
  <c r="M26" i="12"/>
  <c r="U25" i="12"/>
  <c r="T25" i="12"/>
  <c r="S25" i="12"/>
  <c r="R25" i="12"/>
  <c r="Q25" i="12"/>
  <c r="P25" i="12"/>
  <c r="O25" i="12"/>
  <c r="N25" i="12"/>
  <c r="M25" i="12"/>
  <c r="U24" i="12"/>
  <c r="T24" i="12"/>
  <c r="S24" i="12"/>
  <c r="R24" i="12"/>
  <c r="Q24" i="12"/>
  <c r="P24" i="12"/>
  <c r="O24" i="12"/>
  <c r="N24" i="12"/>
  <c r="M24" i="12"/>
  <c r="U23" i="12"/>
  <c r="T23" i="12"/>
  <c r="S23" i="12"/>
  <c r="R23" i="12"/>
  <c r="Q23" i="12"/>
  <c r="P23" i="12"/>
  <c r="O23" i="12"/>
  <c r="N23" i="12"/>
  <c r="M23" i="12"/>
  <c r="U22" i="12"/>
  <c r="T22" i="12"/>
  <c r="S22" i="12"/>
  <c r="R22" i="12"/>
  <c r="P22" i="12"/>
  <c r="O22" i="12"/>
  <c r="N22" i="12"/>
  <c r="M22" i="12"/>
  <c r="L21" i="12"/>
  <c r="K21" i="12"/>
  <c r="J21" i="12"/>
  <c r="I21" i="12"/>
  <c r="H21" i="12"/>
  <c r="G21" i="12"/>
  <c r="F21" i="12"/>
  <c r="E21" i="12"/>
  <c r="D21" i="12"/>
  <c r="C21" i="12"/>
  <c r="U20" i="12"/>
  <c r="T20" i="12"/>
  <c r="S20" i="12"/>
  <c r="R20" i="12"/>
  <c r="Q20" i="12"/>
  <c r="P20" i="12"/>
  <c r="O20" i="12"/>
  <c r="N20" i="12"/>
  <c r="M20" i="12"/>
  <c r="U19" i="12"/>
  <c r="T19" i="12"/>
  <c r="S19" i="12"/>
  <c r="R19" i="12"/>
  <c r="Q19" i="12"/>
  <c r="P19" i="12"/>
  <c r="O19" i="12"/>
  <c r="N19" i="12"/>
  <c r="M19" i="12"/>
  <c r="U18" i="12"/>
  <c r="T18" i="12"/>
  <c r="S18" i="12"/>
  <c r="R18" i="12"/>
  <c r="Q18" i="12"/>
  <c r="P18" i="12"/>
  <c r="O18" i="12"/>
  <c r="N18" i="12"/>
  <c r="M18" i="12"/>
  <c r="U17" i="12"/>
  <c r="T17" i="12"/>
  <c r="S17" i="12"/>
  <c r="R17" i="12"/>
  <c r="Q17" i="12"/>
  <c r="P17" i="12"/>
  <c r="O17" i="12"/>
  <c r="N17" i="12"/>
  <c r="M17" i="12"/>
  <c r="U16" i="12"/>
  <c r="T16" i="12"/>
  <c r="S16" i="12"/>
  <c r="R16" i="12"/>
  <c r="Q16" i="12"/>
  <c r="P16" i="12"/>
  <c r="O16" i="12"/>
  <c r="N16" i="12"/>
  <c r="M16" i="12"/>
  <c r="U15" i="12"/>
  <c r="T15" i="12"/>
  <c r="S15" i="12"/>
  <c r="R15" i="12"/>
  <c r="Q15" i="12"/>
  <c r="P15" i="12"/>
  <c r="O15" i="12"/>
  <c r="N15" i="12"/>
  <c r="M15" i="12"/>
  <c r="U14" i="12"/>
  <c r="T14" i="12"/>
  <c r="S14" i="12"/>
  <c r="R14" i="12"/>
  <c r="Q14" i="12"/>
  <c r="P14" i="12"/>
  <c r="O14" i="12"/>
  <c r="N14" i="12"/>
  <c r="M14" i="12"/>
  <c r="L13" i="12"/>
  <c r="K13" i="12"/>
  <c r="J13" i="12"/>
  <c r="I13" i="12"/>
  <c r="H13" i="12"/>
  <c r="G13" i="12"/>
  <c r="F13" i="12"/>
  <c r="E13" i="12"/>
  <c r="D13" i="12"/>
  <c r="C13" i="12"/>
  <c r="U12" i="12"/>
  <c r="T12" i="12"/>
  <c r="S12" i="12"/>
  <c r="R12" i="12"/>
  <c r="Q12" i="12"/>
  <c r="P12" i="12"/>
  <c r="O12" i="12"/>
  <c r="N12" i="12"/>
  <c r="M12" i="12"/>
  <c r="U11" i="12"/>
  <c r="T11" i="12"/>
  <c r="S11" i="12"/>
  <c r="R11" i="12"/>
  <c r="Q11" i="12"/>
  <c r="P11" i="12"/>
  <c r="O11" i="12"/>
  <c r="N11" i="12"/>
  <c r="M11" i="12"/>
  <c r="U10" i="12"/>
  <c r="T10" i="12"/>
  <c r="S10" i="12"/>
  <c r="R10" i="12"/>
  <c r="Q10" i="12"/>
  <c r="P10" i="12"/>
  <c r="O10" i="12"/>
  <c r="N10" i="12"/>
  <c r="M10" i="12"/>
  <c r="L9" i="12"/>
  <c r="K9" i="12"/>
  <c r="J9" i="12"/>
  <c r="I9" i="12"/>
  <c r="H9" i="12"/>
  <c r="G9" i="12"/>
  <c r="F9" i="12"/>
  <c r="E9" i="12"/>
  <c r="D9" i="12"/>
  <c r="C9" i="12"/>
  <c r="E46" i="10"/>
  <c r="D46" i="10"/>
  <c r="C46" i="10"/>
  <c r="G53" i="10"/>
  <c r="F53" i="10"/>
  <c r="G52" i="10"/>
  <c r="F52" i="10"/>
  <c r="G51" i="10"/>
  <c r="G50" i="10"/>
  <c r="F50" i="10"/>
  <c r="G49" i="10"/>
  <c r="G48" i="10"/>
  <c r="F48" i="10"/>
  <c r="G47" i="10"/>
  <c r="F47" i="10"/>
  <c r="E33" i="10"/>
  <c r="D33" i="10"/>
  <c r="C33" i="10"/>
  <c r="G45" i="10"/>
  <c r="F45" i="10"/>
  <c r="G44" i="10"/>
  <c r="F44" i="10"/>
  <c r="G43" i="10"/>
  <c r="F43" i="10"/>
  <c r="G42" i="10"/>
  <c r="F42" i="10"/>
  <c r="G41" i="10"/>
  <c r="F41" i="10"/>
  <c r="F40" i="10"/>
  <c r="G39" i="10"/>
  <c r="F39" i="10"/>
  <c r="G38" i="10"/>
  <c r="F38" i="10"/>
  <c r="G37" i="10"/>
  <c r="F37" i="10"/>
  <c r="G36" i="10"/>
  <c r="F36" i="10"/>
  <c r="G35" i="10"/>
  <c r="G34" i="10"/>
  <c r="F34" i="10"/>
  <c r="E21" i="10"/>
  <c r="D21" i="10"/>
  <c r="C21" i="10"/>
  <c r="G32" i="10"/>
  <c r="F32" i="10"/>
  <c r="G31" i="10"/>
  <c r="F31" i="10"/>
  <c r="G30" i="10"/>
  <c r="F30" i="10"/>
  <c r="G29" i="10"/>
  <c r="F29" i="10"/>
  <c r="G28" i="10"/>
  <c r="F28" i="10"/>
  <c r="G27" i="10"/>
  <c r="F27" i="10"/>
  <c r="G26" i="10"/>
  <c r="F26" i="10"/>
  <c r="G25" i="10"/>
  <c r="F25" i="10"/>
  <c r="G24" i="10"/>
  <c r="F24" i="10"/>
  <c r="G23" i="10"/>
  <c r="F23" i="10"/>
  <c r="F22" i="10"/>
  <c r="E13" i="10"/>
  <c r="D13" i="10"/>
  <c r="C13" i="10"/>
  <c r="G20" i="10"/>
  <c r="F20" i="10"/>
  <c r="G19" i="10"/>
  <c r="F19" i="10"/>
  <c r="G18" i="10"/>
  <c r="F18" i="10"/>
  <c r="G17" i="10"/>
  <c r="F17" i="10"/>
  <c r="G16" i="10"/>
  <c r="F16" i="10"/>
  <c r="G15" i="10"/>
  <c r="F15" i="10"/>
  <c r="G14" i="10"/>
  <c r="F14" i="10"/>
  <c r="E9" i="10"/>
  <c r="D9" i="10"/>
  <c r="C9" i="10"/>
  <c r="G12" i="10"/>
  <c r="F12" i="10"/>
  <c r="G11" i="10"/>
  <c r="F11" i="10"/>
  <c r="G10" i="10"/>
  <c r="F10" i="10"/>
  <c r="G52" i="8"/>
  <c r="H53" i="8"/>
  <c r="G53" i="8"/>
  <c r="G51" i="8"/>
  <c r="G50" i="8"/>
  <c r="G49" i="8"/>
  <c r="G48" i="8"/>
  <c r="G47" i="8"/>
  <c r="I45" i="8"/>
  <c r="H45" i="8"/>
  <c r="G45" i="8"/>
  <c r="G44" i="8"/>
  <c r="G43" i="8"/>
  <c r="G42" i="8"/>
  <c r="G41" i="8"/>
  <c r="H40" i="8"/>
  <c r="G40" i="8"/>
  <c r="I39" i="8"/>
  <c r="H39" i="8"/>
  <c r="G39" i="8"/>
  <c r="H38" i="8"/>
  <c r="G38" i="8"/>
  <c r="G37" i="8"/>
  <c r="G36" i="8"/>
  <c r="G35" i="8"/>
  <c r="F33" i="8"/>
  <c r="E33" i="8"/>
  <c r="D33" i="8"/>
  <c r="C33" i="8"/>
  <c r="I32" i="8"/>
  <c r="H32" i="8"/>
  <c r="G32"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F21" i="8"/>
  <c r="E21" i="8"/>
  <c r="D21" i="8"/>
  <c r="C21" i="8"/>
  <c r="I20" i="8"/>
  <c r="H20" i="8"/>
  <c r="G20" i="8"/>
  <c r="I19" i="8"/>
  <c r="H19" i="8"/>
  <c r="G19" i="8"/>
  <c r="I18" i="8"/>
  <c r="H18" i="8"/>
  <c r="G18" i="8"/>
  <c r="I17" i="8"/>
  <c r="H17" i="8"/>
  <c r="G17" i="8"/>
  <c r="I16" i="8"/>
  <c r="H16" i="8"/>
  <c r="G16" i="8"/>
  <c r="I15" i="8"/>
  <c r="H15" i="8"/>
  <c r="G15" i="8"/>
  <c r="I14" i="8"/>
  <c r="H14" i="8"/>
  <c r="G14" i="8"/>
  <c r="F13" i="8"/>
  <c r="E13" i="8"/>
  <c r="D13" i="8"/>
  <c r="C13" i="8"/>
  <c r="I12" i="8"/>
  <c r="H12" i="8"/>
  <c r="G12" i="8"/>
  <c r="I11" i="8"/>
  <c r="H11" i="8"/>
  <c r="G11" i="8"/>
  <c r="I10" i="8"/>
  <c r="H10" i="8"/>
  <c r="G10" i="8"/>
  <c r="F9" i="8"/>
  <c r="E9" i="8"/>
  <c r="D9" i="8"/>
  <c r="C9" i="8"/>
  <c r="P8" i="7"/>
  <c r="N8" i="7"/>
  <c r="Q8" i="7" s="1"/>
  <c r="L8" i="7"/>
  <c r="H8" i="7"/>
  <c r="K8" i="7" s="1"/>
  <c r="T47" i="7"/>
  <c r="S47" i="7"/>
  <c r="R47" i="7"/>
  <c r="U47" i="7" s="1"/>
  <c r="O47" i="7"/>
  <c r="J47" i="7"/>
  <c r="I47" i="7"/>
  <c r="E47" i="7"/>
  <c r="F47" i="7" s="1"/>
  <c r="V56" i="7"/>
  <c r="U56" i="7"/>
  <c r="P56" i="7"/>
  <c r="N56" i="7"/>
  <c r="Q56" i="7" s="1"/>
  <c r="L56" i="7"/>
  <c r="H56" i="7"/>
  <c r="K56" i="7" s="1"/>
  <c r="F56" i="7"/>
  <c r="D56" i="7"/>
  <c r="G56" i="7" s="1"/>
  <c r="L55" i="7"/>
  <c r="D55" i="7"/>
  <c r="G55" i="7" s="1"/>
  <c r="V54" i="7"/>
  <c r="U54" i="7"/>
  <c r="P54" i="7"/>
  <c r="N54" i="7"/>
  <c r="Q54" i="7" s="1"/>
  <c r="L54" i="7"/>
  <c r="H54" i="7"/>
  <c r="K54" i="7" s="1"/>
  <c r="F54" i="7"/>
  <c r="D54" i="7"/>
  <c r="G54" i="7" s="1"/>
  <c r="V53" i="7"/>
  <c r="N53" i="7"/>
  <c r="Q53" i="7" s="1"/>
  <c r="L53" i="7"/>
  <c r="D53" i="7"/>
  <c r="G53" i="7" s="1"/>
  <c r="V52" i="7"/>
  <c r="U52" i="7"/>
  <c r="P52" i="7"/>
  <c r="N52" i="7"/>
  <c r="Q52" i="7" s="1"/>
  <c r="L52" i="7"/>
  <c r="H52" i="7"/>
  <c r="K52" i="7" s="1"/>
  <c r="F52" i="7"/>
  <c r="D52" i="7"/>
  <c r="G52" i="7" s="1"/>
  <c r="V51" i="7"/>
  <c r="N51" i="7"/>
  <c r="Q51" i="7" s="1"/>
  <c r="L51" i="7"/>
  <c r="D51" i="7"/>
  <c r="G51" i="7" s="1"/>
  <c r="D50" i="7"/>
  <c r="G50" i="7" s="1"/>
  <c r="V49" i="7"/>
  <c r="U49" i="7"/>
  <c r="P49" i="7"/>
  <c r="N49" i="7"/>
  <c r="Q49" i="7" s="1"/>
  <c r="L49" i="7"/>
  <c r="H49" i="7"/>
  <c r="K49" i="7" s="1"/>
  <c r="F49" i="7"/>
  <c r="D49" i="7"/>
  <c r="G49" i="7" s="1"/>
  <c r="V48" i="7"/>
  <c r="N48" i="7"/>
  <c r="Q48" i="7" s="1"/>
  <c r="L48" i="7"/>
  <c r="D48" i="7"/>
  <c r="G48" i="7" s="1"/>
  <c r="T34" i="7"/>
  <c r="S34" i="7"/>
  <c r="R34" i="7"/>
  <c r="O34" i="7"/>
  <c r="J34" i="7"/>
  <c r="I34" i="7"/>
  <c r="E34" i="7"/>
  <c r="C34" i="7"/>
  <c r="V46" i="7"/>
  <c r="U46" i="7"/>
  <c r="P46" i="7"/>
  <c r="N46" i="7"/>
  <c r="Q46" i="7" s="1"/>
  <c r="L46" i="7"/>
  <c r="H46" i="7"/>
  <c r="K46" i="7" s="1"/>
  <c r="F46" i="7"/>
  <c r="D46" i="7"/>
  <c r="G46" i="7" s="1"/>
  <c r="V45" i="7"/>
  <c r="P45" i="7"/>
  <c r="N45" i="7"/>
  <c r="Q45" i="7" s="1"/>
  <c r="L45" i="7"/>
  <c r="F45" i="7"/>
  <c r="D45" i="7"/>
  <c r="G45" i="7" s="1"/>
  <c r="V44" i="7"/>
  <c r="N44" i="7"/>
  <c r="Q44" i="7" s="1"/>
  <c r="L44" i="7"/>
  <c r="D44" i="7"/>
  <c r="G44" i="7" s="1"/>
  <c r="V43" i="7"/>
  <c r="U43" i="7"/>
  <c r="P43" i="7"/>
  <c r="N43" i="7"/>
  <c r="Q43" i="7" s="1"/>
  <c r="L43" i="7"/>
  <c r="H43" i="7"/>
  <c r="K43" i="7" s="1"/>
  <c r="F43" i="7"/>
  <c r="D43" i="7"/>
  <c r="G43" i="7" s="1"/>
  <c r="V42" i="7"/>
  <c r="U42" i="7"/>
  <c r="P42" i="7"/>
  <c r="N42" i="7"/>
  <c r="Q42" i="7" s="1"/>
  <c r="L42" i="7"/>
  <c r="H42" i="7"/>
  <c r="K42" i="7" s="1"/>
  <c r="F42" i="7"/>
  <c r="D42" i="7"/>
  <c r="G42" i="7" s="1"/>
  <c r="V41" i="7"/>
  <c r="U41" i="7"/>
  <c r="P41" i="7"/>
  <c r="N41" i="7"/>
  <c r="Q41" i="7" s="1"/>
  <c r="L41" i="7"/>
  <c r="H41" i="7"/>
  <c r="K41" i="7" s="1"/>
  <c r="G41" i="7"/>
  <c r="F41" i="7"/>
  <c r="V40" i="7"/>
  <c r="U40" i="7"/>
  <c r="P40" i="7"/>
  <c r="N40" i="7"/>
  <c r="Q40" i="7" s="1"/>
  <c r="L40" i="7"/>
  <c r="H40" i="7"/>
  <c r="K40" i="7" s="1"/>
  <c r="G40" i="7"/>
  <c r="F40" i="7"/>
  <c r="V39" i="7"/>
  <c r="U39" i="7"/>
  <c r="P39" i="7"/>
  <c r="N39" i="7"/>
  <c r="Q39" i="7" s="1"/>
  <c r="L39" i="7"/>
  <c r="H39" i="7"/>
  <c r="K39" i="7" s="1"/>
  <c r="F39" i="7"/>
  <c r="D39" i="7"/>
  <c r="G39" i="7" s="1"/>
  <c r="V38" i="7"/>
  <c r="U38" i="7"/>
  <c r="P38" i="7"/>
  <c r="N38" i="7"/>
  <c r="Q38" i="7" s="1"/>
  <c r="L38" i="7"/>
  <c r="H38" i="7"/>
  <c r="K38" i="7" s="1"/>
  <c r="F38" i="7"/>
  <c r="D38" i="7"/>
  <c r="V37" i="7"/>
  <c r="U37" i="7"/>
  <c r="P37" i="7"/>
  <c r="N37" i="7"/>
  <c r="Q37" i="7" s="1"/>
  <c r="L37" i="7"/>
  <c r="H37" i="7"/>
  <c r="K37" i="7" s="1"/>
  <c r="F37" i="7"/>
  <c r="D37" i="7"/>
  <c r="G37" i="7" s="1"/>
  <c r="V36" i="7"/>
  <c r="N36" i="7"/>
  <c r="Q36" i="7" s="1"/>
  <c r="L36" i="7"/>
  <c r="F36" i="7"/>
  <c r="D36" i="7"/>
  <c r="G36" i="7" s="1"/>
  <c r="V35" i="7"/>
  <c r="U35" i="7"/>
  <c r="P35" i="7"/>
  <c r="H35" i="7"/>
  <c r="K35" i="7" s="1"/>
  <c r="F35" i="7"/>
  <c r="M9" i="7"/>
  <c r="T22" i="7"/>
  <c r="S22" i="7"/>
  <c r="R22" i="7"/>
  <c r="O22" i="7"/>
  <c r="J22" i="7"/>
  <c r="I22" i="7"/>
  <c r="E22" i="7"/>
  <c r="C22" i="7"/>
  <c r="V33" i="7"/>
  <c r="U33" i="7"/>
  <c r="P33" i="7"/>
  <c r="N33" i="7"/>
  <c r="Q33" i="7" s="1"/>
  <c r="L33" i="7"/>
  <c r="H33" i="7"/>
  <c r="K33" i="7" s="1"/>
  <c r="F33" i="7"/>
  <c r="D33" i="7"/>
  <c r="G33" i="7" s="1"/>
  <c r="V32" i="7"/>
  <c r="U32" i="7"/>
  <c r="P32" i="7"/>
  <c r="N32" i="7"/>
  <c r="Q32" i="7" s="1"/>
  <c r="L32" i="7"/>
  <c r="H32" i="7"/>
  <c r="K32" i="7" s="1"/>
  <c r="F32" i="7"/>
  <c r="D32" i="7"/>
  <c r="G32" i="7" s="1"/>
  <c r="V31" i="7"/>
  <c r="U31" i="7"/>
  <c r="P31" i="7"/>
  <c r="N31" i="7"/>
  <c r="Q31" i="7" s="1"/>
  <c r="L31" i="7"/>
  <c r="H31" i="7"/>
  <c r="K31" i="7" s="1"/>
  <c r="F31" i="7"/>
  <c r="D31" i="7"/>
  <c r="G31" i="7" s="1"/>
  <c r="V30" i="7"/>
  <c r="U30" i="7"/>
  <c r="P30" i="7"/>
  <c r="N30" i="7"/>
  <c r="Q30" i="7" s="1"/>
  <c r="L30" i="7"/>
  <c r="H30" i="7"/>
  <c r="K30" i="7" s="1"/>
  <c r="F30" i="7"/>
  <c r="D30" i="7"/>
  <c r="G30" i="7" s="1"/>
  <c r="V29" i="7"/>
  <c r="U29" i="7"/>
  <c r="P29" i="7"/>
  <c r="N29" i="7"/>
  <c r="Q29" i="7" s="1"/>
  <c r="L29" i="7"/>
  <c r="H29" i="7"/>
  <c r="K29" i="7" s="1"/>
  <c r="F29" i="7"/>
  <c r="D29" i="7"/>
  <c r="G29" i="7" s="1"/>
  <c r="V28" i="7"/>
  <c r="U28" i="7"/>
  <c r="P28" i="7"/>
  <c r="N28" i="7"/>
  <c r="Q28" i="7" s="1"/>
  <c r="L28" i="7"/>
  <c r="H28" i="7"/>
  <c r="K28" i="7" s="1"/>
  <c r="F28" i="7"/>
  <c r="D28" i="7"/>
  <c r="G28" i="7" s="1"/>
  <c r="V27" i="7"/>
  <c r="U27" i="7"/>
  <c r="P27" i="7"/>
  <c r="N27" i="7"/>
  <c r="Q27" i="7" s="1"/>
  <c r="L27" i="7"/>
  <c r="H27" i="7"/>
  <c r="K27" i="7" s="1"/>
  <c r="F27" i="7"/>
  <c r="D27" i="7"/>
  <c r="G27" i="7" s="1"/>
  <c r="V26" i="7"/>
  <c r="U26" i="7"/>
  <c r="P26" i="7"/>
  <c r="N26" i="7"/>
  <c r="Q26" i="7" s="1"/>
  <c r="L26" i="7"/>
  <c r="H26" i="7"/>
  <c r="K26" i="7" s="1"/>
  <c r="F26" i="7"/>
  <c r="D26" i="7"/>
  <c r="G26" i="7" s="1"/>
  <c r="V25" i="7"/>
  <c r="U25" i="7"/>
  <c r="P25" i="7"/>
  <c r="N25" i="7"/>
  <c r="Q25" i="7" s="1"/>
  <c r="L25" i="7"/>
  <c r="H25" i="7"/>
  <c r="K25" i="7" s="1"/>
  <c r="F25" i="7"/>
  <c r="D25" i="7"/>
  <c r="G25" i="7" s="1"/>
  <c r="V24" i="7"/>
  <c r="U24" i="7"/>
  <c r="P24" i="7"/>
  <c r="N24" i="7"/>
  <c r="Q24" i="7" s="1"/>
  <c r="L24" i="7"/>
  <c r="H24" i="7"/>
  <c r="K24" i="7" s="1"/>
  <c r="F24" i="7"/>
  <c r="D24" i="7"/>
  <c r="G24" i="7" s="1"/>
  <c r="V23" i="7"/>
  <c r="U23" i="7"/>
  <c r="P23" i="7"/>
  <c r="N23" i="7"/>
  <c r="Q23" i="7" s="1"/>
  <c r="L23" i="7"/>
  <c r="H23" i="7"/>
  <c r="K23" i="7" s="1"/>
  <c r="F23" i="7"/>
  <c r="D23" i="7"/>
  <c r="T14" i="7"/>
  <c r="S14" i="7"/>
  <c r="R14" i="7"/>
  <c r="O14" i="7"/>
  <c r="J14" i="7"/>
  <c r="I14" i="7"/>
  <c r="E14" i="7"/>
  <c r="C14" i="7"/>
  <c r="V21" i="7"/>
  <c r="U21" i="7"/>
  <c r="P21" i="7"/>
  <c r="N21" i="7"/>
  <c r="Q21" i="7" s="1"/>
  <c r="L21" i="7"/>
  <c r="H21" i="7"/>
  <c r="K21" i="7" s="1"/>
  <c r="F21" i="7"/>
  <c r="D21" i="7"/>
  <c r="G21" i="7" s="1"/>
  <c r="V20" i="7"/>
  <c r="U20" i="7"/>
  <c r="P20" i="7"/>
  <c r="N20" i="7"/>
  <c r="Q20" i="7" s="1"/>
  <c r="L20" i="7"/>
  <c r="H20" i="7"/>
  <c r="K20" i="7" s="1"/>
  <c r="F20" i="7"/>
  <c r="D20" i="7"/>
  <c r="G20" i="7" s="1"/>
  <c r="V19" i="7"/>
  <c r="U19" i="7"/>
  <c r="P19" i="7"/>
  <c r="N19" i="7"/>
  <c r="Q19" i="7" s="1"/>
  <c r="L19" i="7"/>
  <c r="H19" i="7"/>
  <c r="K19" i="7" s="1"/>
  <c r="F19" i="7"/>
  <c r="D19" i="7"/>
  <c r="G19" i="7" s="1"/>
  <c r="V18" i="7"/>
  <c r="U18" i="7"/>
  <c r="P18" i="7"/>
  <c r="N18" i="7"/>
  <c r="Q18" i="7" s="1"/>
  <c r="L18" i="7"/>
  <c r="H18" i="7"/>
  <c r="K18" i="7" s="1"/>
  <c r="F18" i="7"/>
  <c r="D18" i="7"/>
  <c r="G18" i="7" s="1"/>
  <c r="V17" i="7"/>
  <c r="U17" i="7"/>
  <c r="P17" i="7"/>
  <c r="N17" i="7"/>
  <c r="Q17" i="7" s="1"/>
  <c r="L17" i="7"/>
  <c r="H17" i="7"/>
  <c r="K17" i="7" s="1"/>
  <c r="F17" i="7"/>
  <c r="D17" i="7"/>
  <c r="G17" i="7" s="1"/>
  <c r="V16" i="7"/>
  <c r="U16" i="7"/>
  <c r="P16" i="7"/>
  <c r="N16" i="7"/>
  <c r="Q16" i="7" s="1"/>
  <c r="L16" i="7"/>
  <c r="H16" i="7"/>
  <c r="K16" i="7" s="1"/>
  <c r="F16" i="7"/>
  <c r="D16" i="7"/>
  <c r="G16" i="7" s="1"/>
  <c r="V15" i="7"/>
  <c r="U15" i="7"/>
  <c r="P15" i="7"/>
  <c r="N15" i="7"/>
  <c r="Q15" i="7" s="1"/>
  <c r="L15" i="7"/>
  <c r="H15" i="7"/>
  <c r="K15" i="7" s="1"/>
  <c r="F15" i="7"/>
  <c r="D15" i="7"/>
  <c r="T10" i="7"/>
  <c r="S10" i="7"/>
  <c r="R10" i="7"/>
  <c r="O10" i="7"/>
  <c r="P10" i="7" s="1"/>
  <c r="J10" i="7"/>
  <c r="I10" i="7"/>
  <c r="E10" i="7"/>
  <c r="C10" i="7"/>
  <c r="V13" i="7"/>
  <c r="U13" i="7"/>
  <c r="P13" i="7"/>
  <c r="N13" i="7"/>
  <c r="Q13" i="7" s="1"/>
  <c r="L13" i="7"/>
  <c r="H13" i="7"/>
  <c r="K13" i="7" s="1"/>
  <c r="F13" i="7"/>
  <c r="D13" i="7"/>
  <c r="G13" i="7" s="1"/>
  <c r="V12" i="7"/>
  <c r="U12" i="7"/>
  <c r="P12" i="7"/>
  <c r="N12" i="7"/>
  <c r="Q12" i="7" s="1"/>
  <c r="L12" i="7"/>
  <c r="H12" i="7"/>
  <c r="K12" i="7" s="1"/>
  <c r="F12" i="7"/>
  <c r="D12" i="7"/>
  <c r="G12" i="7" s="1"/>
  <c r="V11" i="7"/>
  <c r="U11" i="7"/>
  <c r="P11" i="7"/>
  <c r="N11" i="7"/>
  <c r="Q11" i="7" s="1"/>
  <c r="L11" i="7"/>
  <c r="H11" i="7"/>
  <c r="K11" i="7" s="1"/>
  <c r="F11" i="7"/>
  <c r="D11" i="7"/>
  <c r="I51" i="6"/>
  <c r="H51" i="6"/>
  <c r="G51" i="6"/>
  <c r="F51" i="6"/>
  <c r="I50" i="6"/>
  <c r="H50" i="6"/>
  <c r="G50" i="6"/>
  <c r="F50" i="6"/>
  <c r="I49" i="6"/>
  <c r="H49" i="6"/>
  <c r="G49" i="6"/>
  <c r="F49" i="6"/>
  <c r="H48" i="6"/>
  <c r="G48" i="6"/>
  <c r="F48" i="6"/>
  <c r="I32" i="6"/>
  <c r="H32" i="6"/>
  <c r="G32" i="6"/>
  <c r="F31" i="6"/>
  <c r="E31" i="6"/>
  <c r="D31" i="6"/>
  <c r="C31" i="6"/>
  <c r="I30" i="6"/>
  <c r="H30" i="6"/>
  <c r="G30" i="6"/>
  <c r="F29" i="6"/>
  <c r="E29" i="6"/>
  <c r="D29" i="6"/>
  <c r="C29" i="6"/>
  <c r="I28" i="6"/>
  <c r="H28" i="6"/>
  <c r="G28" i="6"/>
  <c r="I27" i="6"/>
  <c r="H27" i="6"/>
  <c r="G27" i="6"/>
  <c r="I26" i="6"/>
  <c r="H26" i="6"/>
  <c r="G26" i="6"/>
  <c r="I25" i="6"/>
  <c r="H25" i="6"/>
  <c r="G25" i="6"/>
  <c r="I24" i="6"/>
  <c r="H24" i="6"/>
  <c r="G24" i="6"/>
  <c r="I23" i="6"/>
  <c r="H23" i="6"/>
  <c r="G23" i="6"/>
  <c r="I22" i="6"/>
  <c r="H22" i="6"/>
  <c r="G22" i="6"/>
  <c r="I21" i="6"/>
  <c r="H21" i="6"/>
  <c r="G21" i="6"/>
  <c r="I20" i="6"/>
  <c r="H20" i="6"/>
  <c r="G20" i="6"/>
  <c r="F19" i="6"/>
  <c r="E19" i="6"/>
  <c r="D19" i="6"/>
  <c r="C19" i="6"/>
  <c r="I18" i="6"/>
  <c r="H18" i="6"/>
  <c r="G18" i="6"/>
  <c r="I17" i="6"/>
  <c r="H17" i="6"/>
  <c r="G17" i="6"/>
  <c r="I16" i="6"/>
  <c r="H16" i="6"/>
  <c r="G16" i="6"/>
  <c r="I15" i="6"/>
  <c r="H15" i="6"/>
  <c r="G15" i="6"/>
  <c r="I14" i="6"/>
  <c r="H14" i="6"/>
  <c r="G14" i="6"/>
  <c r="I13" i="6"/>
  <c r="H13" i="6"/>
  <c r="G13" i="6"/>
  <c r="I12" i="6"/>
  <c r="H12" i="6"/>
  <c r="G12" i="6"/>
  <c r="F11" i="6"/>
  <c r="E11" i="6"/>
  <c r="D11" i="6"/>
  <c r="G11" i="6" s="1"/>
  <c r="C11" i="6"/>
  <c r="I10" i="6"/>
  <c r="H10" i="6"/>
  <c r="G10" i="6"/>
  <c r="I9" i="6"/>
  <c r="H9" i="6"/>
  <c r="G9" i="6"/>
  <c r="F8" i="6"/>
  <c r="F7" i="6" s="1"/>
  <c r="E8" i="6"/>
  <c r="D8" i="6"/>
  <c r="C8" i="6"/>
  <c r="L17" i="5"/>
  <c r="K17" i="5"/>
  <c r="H17" i="5"/>
  <c r="G17" i="5"/>
  <c r="E8" i="4"/>
  <c r="E9" i="4"/>
  <c r="E10" i="4"/>
  <c r="E11" i="4"/>
  <c r="E7" i="4"/>
  <c r="D11" i="4"/>
  <c r="M28" i="2"/>
  <c r="L28" i="2"/>
  <c r="H28" i="2"/>
  <c r="D28" i="2"/>
  <c r="E28" i="2" s="1"/>
  <c r="N27" i="2"/>
  <c r="H27" i="2"/>
  <c r="E27" i="2"/>
  <c r="N26" i="2"/>
  <c r="H26" i="2"/>
  <c r="E26" i="2"/>
  <c r="N25" i="2"/>
  <c r="H25" i="2"/>
  <c r="E25" i="2"/>
  <c r="N24" i="2"/>
  <c r="H24" i="2"/>
  <c r="E24" i="2"/>
  <c r="N23" i="2"/>
  <c r="H23" i="2"/>
  <c r="E23" i="2"/>
  <c r="N22" i="2"/>
  <c r="H22" i="2"/>
  <c r="E22" i="2"/>
  <c r="N21" i="2"/>
  <c r="H21" i="2"/>
  <c r="E21" i="2"/>
  <c r="N20" i="2"/>
  <c r="H20" i="2"/>
  <c r="E20" i="2"/>
  <c r="N19" i="2"/>
  <c r="H19" i="2"/>
  <c r="E19" i="2"/>
  <c r="N18" i="2"/>
  <c r="H18" i="2"/>
  <c r="E18" i="2"/>
  <c r="N17" i="2"/>
  <c r="H17" i="2"/>
  <c r="E17" i="2"/>
  <c r="N16" i="2"/>
  <c r="H16" i="2"/>
  <c r="E16" i="2"/>
  <c r="N15" i="2"/>
  <c r="H15" i="2"/>
  <c r="E15" i="2"/>
  <c r="N14" i="2"/>
  <c r="H14" i="2"/>
  <c r="E14" i="2"/>
  <c r="N13" i="2"/>
  <c r="H13" i="2"/>
  <c r="E13" i="2"/>
  <c r="N12" i="2"/>
  <c r="H12" i="2"/>
  <c r="E12" i="2"/>
  <c r="N11" i="2"/>
  <c r="H11" i="2"/>
  <c r="E11" i="2"/>
  <c r="N10" i="2"/>
  <c r="H10" i="2"/>
  <c r="E10" i="2"/>
  <c r="N9" i="2"/>
  <c r="H9" i="2"/>
  <c r="E9" i="2"/>
  <c r="N8" i="2"/>
  <c r="H8" i="2"/>
  <c r="E8" i="2"/>
  <c r="N7" i="2"/>
  <c r="H7" i="2"/>
  <c r="E7" i="2"/>
  <c r="M46" i="1"/>
  <c r="L46" i="1"/>
  <c r="J46" i="1"/>
  <c r="I46" i="1"/>
  <c r="N55" i="1"/>
  <c r="H55" i="1"/>
  <c r="H54" i="1"/>
  <c r="N53" i="1"/>
  <c r="H53" i="1"/>
  <c r="N52" i="1"/>
  <c r="H52" i="1"/>
  <c r="N51" i="1"/>
  <c r="H51" i="1"/>
  <c r="N50" i="1"/>
  <c r="H50" i="1"/>
  <c r="N48" i="1"/>
  <c r="H48" i="1"/>
  <c r="N47" i="1"/>
  <c r="H47" i="1"/>
  <c r="M33" i="1"/>
  <c r="L33" i="1"/>
  <c r="J33" i="1"/>
  <c r="I33" i="1"/>
  <c r="G33" i="1"/>
  <c r="F33" i="1"/>
  <c r="N45" i="1"/>
  <c r="H45" i="1"/>
  <c r="N44" i="1"/>
  <c r="H44" i="1"/>
  <c r="N43" i="1"/>
  <c r="H43" i="1"/>
  <c r="N42" i="1"/>
  <c r="H42" i="1"/>
  <c r="N41" i="1"/>
  <c r="H41" i="1"/>
  <c r="N40" i="1"/>
  <c r="H40" i="1"/>
  <c r="N39" i="1"/>
  <c r="H39" i="1"/>
  <c r="N38" i="1"/>
  <c r="H38" i="1"/>
  <c r="N37" i="1"/>
  <c r="H37" i="1"/>
  <c r="N36" i="1"/>
  <c r="H36" i="1"/>
  <c r="N35" i="1"/>
  <c r="H35" i="1"/>
  <c r="N34" i="1"/>
  <c r="H34" i="1"/>
  <c r="M21" i="1"/>
  <c r="L21" i="1"/>
  <c r="J21" i="1"/>
  <c r="I21" i="1"/>
  <c r="G21" i="1"/>
  <c r="F21" i="1"/>
  <c r="N32" i="1"/>
  <c r="H32" i="1"/>
  <c r="N31" i="1"/>
  <c r="H31" i="1"/>
  <c r="N30" i="1"/>
  <c r="H30" i="1"/>
  <c r="N29" i="1"/>
  <c r="H29" i="1"/>
  <c r="N28" i="1"/>
  <c r="H28" i="1"/>
  <c r="N27" i="1"/>
  <c r="H27" i="1"/>
  <c r="N26" i="1"/>
  <c r="H26" i="1"/>
  <c r="N25" i="1"/>
  <c r="H25" i="1"/>
  <c r="N24" i="1"/>
  <c r="H24" i="1"/>
  <c r="N23" i="1"/>
  <c r="H23" i="1"/>
  <c r="N22" i="1"/>
  <c r="H22" i="1"/>
  <c r="M13" i="1"/>
  <c r="L13" i="1"/>
  <c r="J13" i="1"/>
  <c r="I13" i="1"/>
  <c r="G13" i="1"/>
  <c r="F13" i="1"/>
  <c r="N20" i="1"/>
  <c r="H20" i="1"/>
  <c r="N19" i="1"/>
  <c r="H19" i="1"/>
  <c r="N18" i="1"/>
  <c r="H18" i="1"/>
  <c r="N17" i="1"/>
  <c r="H17" i="1"/>
  <c r="N16" i="1"/>
  <c r="H16" i="1"/>
  <c r="N15" i="1"/>
  <c r="H15" i="1"/>
  <c r="N14" i="1"/>
  <c r="K14" i="1"/>
  <c r="H14" i="1"/>
  <c r="M9" i="1"/>
  <c r="L9" i="1"/>
  <c r="J9" i="1"/>
  <c r="I9" i="1"/>
  <c r="G9" i="1"/>
  <c r="F9" i="1"/>
  <c r="N12" i="1"/>
  <c r="H12" i="1"/>
  <c r="N11" i="1"/>
  <c r="H11" i="1"/>
  <c r="N10" i="1"/>
  <c r="H10" i="1"/>
  <c r="N28" i="2" l="1"/>
  <c r="G29" i="6"/>
  <c r="D6" i="4"/>
  <c r="D8" i="4"/>
  <c r="D10" i="4"/>
  <c r="U14" i="7"/>
  <c r="U22" i="7"/>
  <c r="H33" i="8"/>
  <c r="D7" i="6"/>
  <c r="I11" i="6"/>
  <c r="I29" i="6"/>
  <c r="U34" i="7"/>
  <c r="D6" i="13"/>
  <c r="E12" i="4"/>
  <c r="G8" i="12"/>
  <c r="C8" i="12"/>
  <c r="C7" i="12" s="1"/>
  <c r="P9" i="12"/>
  <c r="T9" i="12"/>
  <c r="P21" i="12"/>
  <c r="T21" i="12"/>
  <c r="N9" i="12"/>
  <c r="R9" i="12"/>
  <c r="N21" i="12"/>
  <c r="R21" i="12"/>
  <c r="K8" i="12"/>
  <c r="M9" i="12"/>
  <c r="O9" i="12"/>
  <c r="Q9" i="12"/>
  <c r="S9" i="12"/>
  <c r="U9" i="12"/>
  <c r="E8" i="12"/>
  <c r="P13" i="12"/>
  <c r="I8" i="12"/>
  <c r="T13" i="12"/>
  <c r="M21" i="12"/>
  <c r="O21" i="12"/>
  <c r="Q21" i="12"/>
  <c r="S21" i="12"/>
  <c r="U21" i="12"/>
  <c r="N33" i="12"/>
  <c r="P33" i="12"/>
  <c r="R33" i="12"/>
  <c r="T33" i="12"/>
  <c r="U46" i="12"/>
  <c r="N13" i="12"/>
  <c r="R13" i="12"/>
  <c r="N46" i="12"/>
  <c r="P46" i="12"/>
  <c r="R46" i="12"/>
  <c r="T46" i="12"/>
  <c r="M13" i="12"/>
  <c r="O13" i="12"/>
  <c r="Q13" i="12"/>
  <c r="S13" i="12"/>
  <c r="U13" i="12"/>
  <c r="M33" i="12"/>
  <c r="O33" i="12"/>
  <c r="Q33" i="12"/>
  <c r="S33" i="12"/>
  <c r="U33" i="12"/>
  <c r="E8" i="8"/>
  <c r="E7" i="8" s="1"/>
  <c r="E11" i="13"/>
  <c r="C8" i="8"/>
  <c r="C7" i="8" s="1"/>
  <c r="G13" i="8"/>
  <c r="I13" i="8"/>
  <c r="G33" i="8"/>
  <c r="I33" i="8"/>
  <c r="G46" i="8"/>
  <c r="C6" i="13"/>
  <c r="E6" i="13" s="1"/>
  <c r="E19" i="13"/>
  <c r="E7" i="13"/>
  <c r="M46" i="12"/>
  <c r="O46" i="12"/>
  <c r="Q46" i="12"/>
  <c r="S46" i="12"/>
  <c r="G7" i="12"/>
  <c r="D8" i="12"/>
  <c r="F8" i="12"/>
  <c r="H8" i="12"/>
  <c r="J8" i="12"/>
  <c r="L8" i="12"/>
  <c r="D8" i="10"/>
  <c r="D7" i="10" s="1"/>
  <c r="F21" i="10"/>
  <c r="F46" i="10"/>
  <c r="G13" i="10"/>
  <c r="G33" i="10"/>
  <c r="C8" i="10"/>
  <c r="C7" i="10" s="1"/>
  <c r="E8" i="10"/>
  <c r="E7" i="10" s="1"/>
  <c r="F13" i="10"/>
  <c r="G21" i="10"/>
  <c r="F33" i="10"/>
  <c r="G46" i="10"/>
  <c r="F9" i="10"/>
  <c r="G9" i="10"/>
  <c r="H9" i="8"/>
  <c r="H21" i="8"/>
  <c r="D8" i="8"/>
  <c r="F8" i="8"/>
  <c r="G9" i="8"/>
  <c r="I9" i="8"/>
  <c r="H13" i="8"/>
  <c r="G21" i="8"/>
  <c r="I21" i="8"/>
  <c r="H46" i="8"/>
  <c r="C9" i="7"/>
  <c r="C8" i="7" s="1"/>
  <c r="L47" i="7"/>
  <c r="V47" i="7"/>
  <c r="H14" i="7"/>
  <c r="K14" i="7" s="1"/>
  <c r="F22" i="7"/>
  <c r="H22" i="7"/>
  <c r="K22" i="7" s="1"/>
  <c r="V22" i="7"/>
  <c r="F14" i="7"/>
  <c r="L14" i="7"/>
  <c r="F34" i="7"/>
  <c r="H34" i="7"/>
  <c r="K34" i="7" s="1"/>
  <c r="V34" i="7"/>
  <c r="F10" i="7"/>
  <c r="I9" i="7"/>
  <c r="N10" i="7"/>
  <c r="Q10" i="7" s="1"/>
  <c r="S9" i="7"/>
  <c r="S8" i="7" s="1"/>
  <c r="D14" i="7"/>
  <c r="G14" i="7" s="1"/>
  <c r="D22" i="7"/>
  <c r="G22" i="7" s="1"/>
  <c r="H47" i="7"/>
  <c r="K47" i="7" s="1"/>
  <c r="D10" i="7"/>
  <c r="G10" i="7" s="1"/>
  <c r="E9" i="7"/>
  <c r="E8" i="7" s="1"/>
  <c r="R9" i="7"/>
  <c r="R8" i="7" s="1"/>
  <c r="V10" i="7"/>
  <c r="V14" i="7"/>
  <c r="L22" i="7"/>
  <c r="D34" i="7"/>
  <c r="G34" i="7" s="1"/>
  <c r="L34" i="7"/>
  <c r="D47" i="7"/>
  <c r="G47" i="7" s="1"/>
  <c r="P14" i="7"/>
  <c r="N14" i="7"/>
  <c r="Q14" i="7" s="1"/>
  <c r="G23" i="7"/>
  <c r="P22" i="7"/>
  <c r="N22" i="7"/>
  <c r="Q22" i="7" s="1"/>
  <c r="T9" i="7"/>
  <c r="T8" i="7" s="1"/>
  <c r="O9" i="7"/>
  <c r="N9" i="7" s="1"/>
  <c r="Q9" i="7" s="1"/>
  <c r="P34" i="7"/>
  <c r="N34" i="7"/>
  <c r="Q34" i="7" s="1"/>
  <c r="G11" i="7"/>
  <c r="H10" i="7"/>
  <c r="K10" i="7" s="1"/>
  <c r="J9" i="7"/>
  <c r="L10" i="7"/>
  <c r="U10" i="7"/>
  <c r="G15" i="7"/>
  <c r="G38" i="7"/>
  <c r="P47" i="7"/>
  <c r="N47" i="7"/>
  <c r="Q47" i="7" s="1"/>
  <c r="H19" i="6"/>
  <c r="H31" i="6"/>
  <c r="C7" i="6"/>
  <c r="I7" i="6" s="1"/>
  <c r="H11" i="6"/>
  <c r="G19" i="6"/>
  <c r="I19" i="6"/>
  <c r="H29" i="6"/>
  <c r="G31" i="6"/>
  <c r="I31" i="6"/>
  <c r="H8" i="6"/>
  <c r="G8" i="6"/>
  <c r="I8" i="6"/>
  <c r="E7" i="6"/>
  <c r="D7" i="4"/>
  <c r="D9" i="4"/>
  <c r="D12" i="4"/>
  <c r="F8" i="1"/>
  <c r="K13" i="1"/>
  <c r="K21" i="1"/>
  <c r="K33" i="1"/>
  <c r="M8" i="1"/>
  <c r="M7" i="1" s="1"/>
  <c r="G8" i="1"/>
  <c r="K9" i="1"/>
  <c r="H13" i="1"/>
  <c r="H21" i="1"/>
  <c r="I8" i="1"/>
  <c r="H33" i="1"/>
  <c r="K46" i="1"/>
  <c r="H9" i="1"/>
  <c r="N9" i="1"/>
  <c r="N13" i="1"/>
  <c r="N21" i="1"/>
  <c r="J8" i="1"/>
  <c r="L8" i="1"/>
  <c r="N33" i="1"/>
  <c r="N46" i="1"/>
  <c r="H8" i="1" l="1"/>
  <c r="H7" i="6"/>
  <c r="G7" i="6"/>
  <c r="H7" i="8"/>
  <c r="P7" i="12"/>
  <c r="P8" i="12"/>
  <c r="R8" i="12"/>
  <c r="N8" i="12"/>
  <c r="T8" i="12"/>
  <c r="I7" i="12"/>
  <c r="R7" i="12" s="1"/>
  <c r="E7" i="12"/>
  <c r="N7" i="12" s="1"/>
  <c r="K7" i="12"/>
  <c r="T7" i="12" s="1"/>
  <c r="H8" i="8"/>
  <c r="S8" i="12"/>
  <c r="J7" i="12"/>
  <c r="S7" i="12" s="1"/>
  <c r="O8" i="12"/>
  <c r="F7" i="12"/>
  <c r="O7" i="12" s="1"/>
  <c r="U8" i="12"/>
  <c r="L7" i="12"/>
  <c r="U7" i="12" s="1"/>
  <c r="Q8" i="12"/>
  <c r="H7" i="12"/>
  <c r="Q7" i="12" s="1"/>
  <c r="M8" i="12"/>
  <c r="D7" i="12"/>
  <c r="M7" i="12" s="1"/>
  <c r="F7" i="10"/>
  <c r="G8" i="10"/>
  <c r="G7" i="10"/>
  <c r="F8" i="10"/>
  <c r="G8" i="8"/>
  <c r="D7" i="8"/>
  <c r="G7" i="8" s="1"/>
  <c r="I8" i="8"/>
  <c r="F7" i="8"/>
  <c r="I7" i="8" s="1"/>
  <c r="U9" i="7"/>
  <c r="H9" i="7"/>
  <c r="K9" i="7" s="1"/>
  <c r="U8" i="7"/>
  <c r="V8" i="7"/>
  <c r="D9" i="7"/>
  <c r="D8" i="7" s="1"/>
  <c r="G8" i="7" s="1"/>
  <c r="P9" i="7"/>
  <c r="V9" i="7"/>
  <c r="F9" i="7"/>
  <c r="F8" i="7"/>
  <c r="L9" i="7"/>
  <c r="K8" i="1"/>
  <c r="L7" i="1"/>
  <c r="N7" i="1" s="1"/>
  <c r="N8" i="1"/>
  <c r="G9" i="7" l="1"/>
  <c r="G46" i="1" l="1"/>
  <c r="F46" i="1"/>
  <c r="H46" i="1" l="1"/>
  <c r="G7" i="1"/>
  <c r="H7" i="1" s="1"/>
</calcChain>
</file>

<file path=xl/sharedStrings.xml><?xml version="1.0" encoding="utf-8"?>
<sst xmlns="http://schemas.openxmlformats.org/spreadsheetml/2006/main" count="1401" uniqueCount="500">
  <si>
    <t>Ārstniecības iestāde</t>
  </si>
  <si>
    <t>Hospitalizēto pacientu skaits</t>
  </si>
  <si>
    <t>Gultas dienu skaits</t>
  </si>
  <si>
    <t>Vidējais ārstēšanās ilgums dienās</t>
  </si>
  <si>
    <t>Vidējais ārstēšanās ilgums</t>
  </si>
  <si>
    <t>Neatliekamās palīdzības slimnīcas</t>
  </si>
  <si>
    <t>Klīniskās universitātes slimnīcas</t>
  </si>
  <si>
    <t>Bērnu klīniskā universitātes slimnīca</t>
  </si>
  <si>
    <t>010011804</t>
  </si>
  <si>
    <t>Paula Stradiņa klīniskā universitātes slimnīca</t>
  </si>
  <si>
    <t>010011803</t>
  </si>
  <si>
    <t>Rīgas Austrumu klīniskā universitātes slimnīca</t>
  </si>
  <si>
    <t>010000234</t>
  </si>
  <si>
    <t>Klīniskās universitātes slimnīcas kopā</t>
  </si>
  <si>
    <t>Reģionālās daudzprofila slimnīcas</t>
  </si>
  <si>
    <t>Daugavpils reģionālā slimnīca</t>
  </si>
  <si>
    <t>050020401</t>
  </si>
  <si>
    <t>Jelgavas pilsētas slimnīca</t>
  </si>
  <si>
    <t>090020301</t>
  </si>
  <si>
    <t>Jēkabpils reģionālā slimnīca</t>
  </si>
  <si>
    <t>110000048</t>
  </si>
  <si>
    <t>Liepājas reģionālā slimnīca</t>
  </si>
  <si>
    <t>170020401</t>
  </si>
  <si>
    <t>Rēzeknes slimnīca</t>
  </si>
  <si>
    <t>210020301</t>
  </si>
  <si>
    <t>Vidzemes slimnīca</t>
  </si>
  <si>
    <t>250000092</t>
  </si>
  <si>
    <t>Ziemeļkurzemes reģionālā slimnīca</t>
  </si>
  <si>
    <t>270020302</t>
  </si>
  <si>
    <t>Reģionālās daudzprofila slimnīcas kopā</t>
  </si>
  <si>
    <t>Alūksnes slimnīca</t>
  </si>
  <si>
    <t>360200027</t>
  </si>
  <si>
    <t>Balvu un Gulbenes slimnīcu apvienība</t>
  </si>
  <si>
    <t>500200052</t>
  </si>
  <si>
    <t>Cēsu klīnika</t>
  </si>
  <si>
    <t>420200052</t>
  </si>
  <si>
    <t>Dobeles un apkārtnes slimnīca</t>
  </si>
  <si>
    <t>460200036</t>
  </si>
  <si>
    <t>Jūrmalas slimnīca</t>
  </si>
  <si>
    <t>130020302</t>
  </si>
  <si>
    <t>Krāslavas slimnīca</t>
  </si>
  <si>
    <t>600200001</t>
  </si>
  <si>
    <t>Kuldīgas slimnīca</t>
  </si>
  <si>
    <t>620200038</t>
  </si>
  <si>
    <t>Madonas slimnīca</t>
  </si>
  <si>
    <t>700200041</t>
  </si>
  <si>
    <t>Ogres rajona slimnīca</t>
  </si>
  <si>
    <t>740200008</t>
  </si>
  <si>
    <t>Preiļu slimnīca</t>
  </si>
  <si>
    <t>760200002</t>
  </si>
  <si>
    <t>Tukuma slimnīca</t>
  </si>
  <si>
    <t>900200046</t>
  </si>
  <si>
    <t>Pārējās neatliekamās palīdzības slimnīcas kopā</t>
  </si>
  <si>
    <t>Neatliekamās palīdzības slimnīcas kopā</t>
  </si>
  <si>
    <t>Specializētās slimnīcas</t>
  </si>
  <si>
    <t>Ainaži, bērnu psihoneiroloģiskā slimnīca</t>
  </si>
  <si>
    <t>661400011</t>
  </si>
  <si>
    <t>Aknīstes psihoneiroloģiskā slimnīca</t>
  </si>
  <si>
    <t>560800007</t>
  </si>
  <si>
    <t>Daugavpils psihoneiroloģiskā slimnīca</t>
  </si>
  <si>
    <t>050012101</t>
  </si>
  <si>
    <t>Vaivari, nacionālais rehabilitācijas centrs</t>
  </si>
  <si>
    <t>130013001</t>
  </si>
  <si>
    <t>Nacionālais rehabilitācijas centrs "Vaivari"</t>
  </si>
  <si>
    <t>Piejūras slimnīca</t>
  </si>
  <si>
    <t>170010601</t>
  </si>
  <si>
    <t>Rīgas 2. slimnīca</t>
  </si>
  <si>
    <t>010020302</t>
  </si>
  <si>
    <t>Rīgas dzemdību nams</t>
  </si>
  <si>
    <t>010021301</t>
  </si>
  <si>
    <t>Rīgas Dzemdību nams</t>
  </si>
  <si>
    <t>Rīgas psihiatrijas un narkoloģijas centrs</t>
  </si>
  <si>
    <t>010012202</t>
  </si>
  <si>
    <t>Slimnīca Ģintermuiža</t>
  </si>
  <si>
    <t>090012101</t>
  </si>
  <si>
    <t>Straupes narkoloģiskā slimnīca</t>
  </si>
  <si>
    <t>427500006</t>
  </si>
  <si>
    <t>Strenču psihoneiroloģiskā slimnīca</t>
  </si>
  <si>
    <t>941800004</t>
  </si>
  <si>
    <t>Traumatoloģijas un ortopēdijas slimnīca</t>
  </si>
  <si>
    <t>010011401</t>
  </si>
  <si>
    <t>Specializētās slimnīcas kopā</t>
  </si>
  <si>
    <t>Aprūpes slimnīcas</t>
  </si>
  <si>
    <t>Aizkraukles slimnīca</t>
  </si>
  <si>
    <t>320200001</t>
  </si>
  <si>
    <t>Bauskas slimnīca</t>
  </si>
  <si>
    <t>400200024</t>
  </si>
  <si>
    <t>Limbažu slimnīca  (2014.gadā janvāris- maijs)</t>
  </si>
  <si>
    <t>Līvānu slimnīca</t>
  </si>
  <si>
    <t>761200001</t>
  </si>
  <si>
    <t>Ludzas medicīnas centrs</t>
  </si>
  <si>
    <t>680200030</t>
  </si>
  <si>
    <t>Priekules slimnīca</t>
  </si>
  <si>
    <t>641600001</t>
  </si>
  <si>
    <t>Saldus medicīnas centrs</t>
  </si>
  <si>
    <t>840200047</t>
  </si>
  <si>
    <t>Siguldas slimnīca</t>
  </si>
  <si>
    <t>801600003</t>
  </si>
  <si>
    <t>Aprūpes slimnīcas kopā</t>
  </si>
  <si>
    <t>Kopā / vidēji valstī</t>
  </si>
  <si>
    <t>KOPĀ/ VIDĒJI</t>
  </si>
  <si>
    <t>Pārējās neatl. palīdzības slimnīcas</t>
  </si>
  <si>
    <t>Ārstniecības iestādes kods</t>
  </si>
  <si>
    <t>Sarkanā Krusta Smiltenes slimnīca (2015.gadā janvāris - aprīlis)</t>
  </si>
  <si>
    <t>SSK-10 grupa</t>
  </si>
  <si>
    <t>SSK-10 grupas nosaukums</t>
  </si>
  <si>
    <t>A00-B99</t>
  </si>
  <si>
    <t>Infekcijas un parazitārās slimības</t>
  </si>
  <si>
    <t>C00-D48</t>
  </si>
  <si>
    <t>Audzēji</t>
  </si>
  <si>
    <t>D50-D89</t>
  </si>
  <si>
    <t>Asins un asinsrades orgānu slimības un noteikti imūnsistēmas traucējumi</t>
  </si>
  <si>
    <t>E00-E90</t>
  </si>
  <si>
    <t>Endokrīnās, uztura un vielmaiņas slimības</t>
  </si>
  <si>
    <t>F00-F99</t>
  </si>
  <si>
    <t>Psihiski un uzvedības traucējumi</t>
  </si>
  <si>
    <t>G00-G99</t>
  </si>
  <si>
    <t>Nervu sistēmas slimības</t>
  </si>
  <si>
    <t>H00-H59</t>
  </si>
  <si>
    <t>Acu un to palīgorgānu slimības</t>
  </si>
  <si>
    <t>H60-H95</t>
  </si>
  <si>
    <t>Ausu un aizauss paugura slimības</t>
  </si>
  <si>
    <t>I00-I99</t>
  </si>
  <si>
    <t>Asinsrites sistēmas slimības</t>
  </si>
  <si>
    <t>J00-J99</t>
  </si>
  <si>
    <t>Elpošanas sistēmas slimības</t>
  </si>
  <si>
    <t>K00-K93</t>
  </si>
  <si>
    <t>Gremošanas sistēmas slimības</t>
  </si>
  <si>
    <t>L00-L99</t>
  </si>
  <si>
    <t>Ādas un zemādas audu slimības</t>
  </si>
  <si>
    <t>M00-M99</t>
  </si>
  <si>
    <t>Skeleta, muskuļu un saistaudu slimības</t>
  </si>
  <si>
    <t>N00-N99</t>
  </si>
  <si>
    <t>Uroģenitālās sistēmas slimības</t>
  </si>
  <si>
    <t>O00-O99</t>
  </si>
  <si>
    <t>Grūtniecība, dzemdības un pēcdzemdību periods</t>
  </si>
  <si>
    <t>P00-P99</t>
  </si>
  <si>
    <t>Noteikti perinatālā perioda stāvokļi</t>
  </si>
  <si>
    <t>Q00-Q99</t>
  </si>
  <si>
    <t>Iedzimtas kroplības, deformācijas un hromosomu anomālijas</t>
  </si>
  <si>
    <t>R00-R99</t>
  </si>
  <si>
    <t>Citur neklasificēti simptomi, pazīmes un anomāla klīniska un laborat. atrade</t>
  </si>
  <si>
    <t>S00-T98</t>
  </si>
  <si>
    <t>Ievainojumi, saindēšanās un citas ārējās iedarbes sekas</t>
  </si>
  <si>
    <t>V01-Y98</t>
  </si>
  <si>
    <t>Ārēji slimību un nāves cēloņi</t>
  </si>
  <si>
    <t>Z00-Z99</t>
  </si>
  <si>
    <t>Faktori, kas ietekmē veselību un saskari ar veselības aprūpes darbiniekiem</t>
  </si>
  <si>
    <t>Kopā:</t>
  </si>
  <si>
    <t>• I00-I99 "Asinsrites sistēmas slimības"</t>
  </si>
  <si>
    <t>• C00-D48 "Audzēji"</t>
  </si>
  <si>
    <t>• J00-J99 "Elpošanas sistēmas slimības"</t>
  </si>
  <si>
    <t>• O00-O99 "Grūtniecība, dzemdības un pēcdzemdību periods"</t>
  </si>
  <si>
    <t>• S00-T98 "Ievainojumi, saindēšanās un citas ārējās iedarbes sekas"</t>
  </si>
  <si>
    <t>• K00-K93  "Gremošanas sistēmas slimības"</t>
  </si>
  <si>
    <t>SSK-10 izrakstīšanas pamata diagnožu kodi</t>
  </si>
  <si>
    <t>SSK-10 diagnožu grupa*</t>
  </si>
  <si>
    <t>Īpatsvars no hospitalizēto pacientu skaita diagnožu grupā</t>
  </si>
  <si>
    <t>Hospitalizācijas gadījumu skaits uz 
100 000 iedzīvotājiem valstī**</t>
  </si>
  <si>
    <t>E86, K52.2, K52.8, K52.9</t>
  </si>
  <si>
    <t>Dehidratācijas / gastroenterīta diagnozes</t>
  </si>
  <si>
    <t>N10, N11, N12, N13.6</t>
  </si>
  <si>
    <t>Nieru infekciju slimību diagnozes</t>
  </si>
  <si>
    <t>K25.0- K25.2, K25.4-K25.6, K26.0-K26.2, K26.4-K26.6, K27.0- K27.2, K27.4- K27.6, K28.0- K28.2,K28.4-K28.6</t>
  </si>
  <si>
    <t>Perforēto čūlu diagnozes</t>
  </si>
  <si>
    <t>N70, N73, N74</t>
  </si>
  <si>
    <t>Iegurņa iekaisumu slimību diagnozes</t>
  </si>
  <si>
    <t>Ausu, deguna un mutes infekciju slimību diagnozes</t>
  </si>
  <si>
    <t>J45</t>
  </si>
  <si>
    <t>Astma</t>
  </si>
  <si>
    <t>H66, H67, J02, J03,J06, J31</t>
  </si>
  <si>
    <t>Izrakstīšanas pamata diagnožu grupas kodi pēc SSK-10</t>
  </si>
  <si>
    <t>Diagnozes grupas nosaukums</t>
  </si>
  <si>
    <t>E10</t>
  </si>
  <si>
    <t>Isulīnatkarīgs cukura diabēts</t>
  </si>
  <si>
    <t>E11</t>
  </si>
  <si>
    <t>Insulīnneatkarīgs cukura diabēts</t>
  </si>
  <si>
    <t>I10</t>
  </si>
  <si>
    <t>Esenciāla (primāra) hipertensija</t>
  </si>
  <si>
    <t>I11</t>
  </si>
  <si>
    <t>Hipertensīva sirds slimība</t>
  </si>
  <si>
    <t>I12</t>
  </si>
  <si>
    <t>Hipertensīva  nefropātija</t>
  </si>
  <si>
    <t>I13</t>
  </si>
  <si>
    <t>Hipertensīva  kardionefropātija</t>
  </si>
  <si>
    <t>I15</t>
  </si>
  <si>
    <t>Sekundāra hipertensija</t>
  </si>
  <si>
    <t>J46</t>
  </si>
  <si>
    <t>Status asthmaticus</t>
  </si>
  <si>
    <t>Kopā</t>
  </si>
  <si>
    <t>Dzemdību skaits</t>
  </si>
  <si>
    <t>Dzemdību īpatsvars</t>
  </si>
  <si>
    <t>t.sk. fizioloģiskās dzemdības*</t>
  </si>
  <si>
    <t>t.sk. dzemdības dzemdību patoloģijas gadījumā**</t>
  </si>
  <si>
    <t>t.sk. ķeizargrieziens***</t>
  </si>
  <si>
    <t>Fizioloģiskās dzemdības</t>
  </si>
  <si>
    <t>Dzemdības dzemdību patoloģijas gadījumā</t>
  </si>
  <si>
    <t>Ķeizargrieziens</t>
  </si>
  <si>
    <t>*Fizioloģiskās dzemdības:</t>
  </si>
  <si>
    <t>16100 - Dzemdības ārpus stacionāra;</t>
  </si>
  <si>
    <t>16106 - Fizioloģiskās dzemdības. Neuzrādīt kopā ar manipulācijām 16107, 16108 un 16115.</t>
  </si>
  <si>
    <t>** Dzemdības dzemdību patoloģijas gadījumā:</t>
  </si>
  <si>
    <t>16107 - Dzemdības dzemdību patoloģijas gadījumā. Neuzrādīt kopā ar 16106,16108 un 16115;</t>
  </si>
  <si>
    <t>16108 - Dzemdības ekstraģenitālas patoloģijas gadījumā. Neuzrādīt kopā ar 16106, 16107 un 16115.</t>
  </si>
  <si>
    <t>***Ķeizargrieziens:</t>
  </si>
  <si>
    <t>16115 - Ķeizargrieziens. Neuzrādīt kopā ar 16106,16107 un 16108</t>
  </si>
  <si>
    <t>Gads</t>
  </si>
  <si>
    <t>Dzemdību skaita atšķirība pret iepriekšējo gadu</t>
  </si>
  <si>
    <t>2017****</t>
  </si>
  <si>
    <t>Hospitalizēto pacientu skaita īpatsvars pret kopējo hospitalizēto pacientu skaitu ārstniecības iestādē</t>
  </si>
  <si>
    <t>Bērni</t>
  </si>
  <si>
    <t>Pieaugušie</t>
  </si>
  <si>
    <t>ĀI mirušo ķirurģiski ārstēto pacientu skaits</t>
  </si>
  <si>
    <t>ĀI mirušo pacientu skaita īpatsvars</t>
  </si>
  <si>
    <t>Ķirurģiski ārstēto pacientu skaita īpatsvars</t>
  </si>
  <si>
    <t>ĀI mirušo ķirurģiski ārstēto pacientu īpatsvars</t>
  </si>
  <si>
    <t>Ārstniecības iestādes (ĀI)</t>
  </si>
  <si>
    <t>AI mirušie</t>
  </si>
  <si>
    <t>kirurg ārst</t>
  </si>
  <si>
    <t>ai ķirurg ārstētie un mirušie</t>
  </si>
  <si>
    <t xml:space="preserve">Vaivari, nacionālais rehabilitācijas centrs </t>
  </si>
  <si>
    <t>Hospitalizāciju skaits</t>
  </si>
  <si>
    <t>Neatliekamā medicīniskā stāvokļa līmeņi</t>
  </si>
  <si>
    <t>Līmenis nav norādīts</t>
  </si>
  <si>
    <t>1L</t>
  </si>
  <si>
    <t>2L</t>
  </si>
  <si>
    <t>3L</t>
  </si>
  <si>
    <t>4L</t>
  </si>
  <si>
    <t xml:space="preserve">      L1 - jebkurš klīniskais stāvoklis ar vitālo funkciju traucējumiem</t>
  </si>
  <si>
    <t xml:space="preserve">      L2 - gadījumi, kad sniedzot neatliekamo medicīnisko palīdzību, pacientam var rasties vitālo funkciju traucējumi</t>
  </si>
  <si>
    <t xml:space="preserve">      L3 - potenciāli draudi dzīvībai, kad pacienta stāvoklis pasliktinās un var radīt nopietnas sekas veselībai</t>
  </si>
  <si>
    <t xml:space="preserve">      L4 - potenciāls apdraudējums pacienta veselībai, pacienta stāvoklis pasliktinoties var radīt smagas sekas</t>
  </si>
  <si>
    <t>! Gadījumā, kad stacionārajā kartē uzrādīti divi atšķirīgi neatliekamā medicīniskā stāvokļa līmeņi, informācija tiek koriģēta uz nopietnāko līmeni.</t>
  </si>
  <si>
    <t>Ārstniecības iestādes nosaukums</t>
  </si>
  <si>
    <t>Uzņemšanas nodaļas gadījumi*</t>
  </si>
  <si>
    <t>Observācijas gadījumu skaits**</t>
  </si>
  <si>
    <t>Observācijas gadījumu īpatsvars no kopējā gadījumu skaita uzņemšanas nodaļā</t>
  </si>
  <si>
    <t>Kopā klīniskās universitātes slimnīcās</t>
  </si>
  <si>
    <t>Kopā reģionālajās daudzprofila slimnīcās</t>
  </si>
  <si>
    <t>Kopā pārējās neatliekamās palīdzības slimnīcās</t>
  </si>
  <si>
    <t>Observācijas veids</t>
  </si>
  <si>
    <t>Observācijas gadījumu skaits kopā</t>
  </si>
  <si>
    <t xml:space="preserve">Observācijas gadījumu īpatsvars no kopējā gadījumu skaita uzņemšanas nodaļā vidēji </t>
  </si>
  <si>
    <t>5=4/3</t>
  </si>
  <si>
    <t>* Gadījumu skaitu uzņemšanas nodaļā veido stacionāro hospitalizāciju skaits un ambulatoro epizožu skaits uzņemšanas nodaļā (1.- 6 .epizode).</t>
  </si>
  <si>
    <t>AI kods</t>
  </si>
  <si>
    <t>Kopējais hospitalizēto pacientu skaits*</t>
  </si>
  <si>
    <t>6=5/3</t>
  </si>
  <si>
    <t>7=5/4</t>
  </si>
  <si>
    <t>Kopā/ Vidēji</t>
  </si>
  <si>
    <t>Neatliekamās palīdzības slimnīcās kopā</t>
  </si>
  <si>
    <t>Klīniskās universitātes slimnīcās kopā</t>
  </si>
  <si>
    <t>Reģionālajās daudzprofila slimnīcās kopā</t>
  </si>
  <si>
    <t>Pārējās neatliekamās palīdzības slimnīcās kopā</t>
  </si>
  <si>
    <t>Atkārtoti hospitalizēti tajā pašā vai nākamajā dienā</t>
  </si>
  <si>
    <t>Tajā pašā vai nākamajā dienā hospitalizēto pacientu īpatsvars no visām hospitalizācijām</t>
  </si>
  <si>
    <t>Rehospitalizēto pacientu skaits kopā</t>
  </si>
  <si>
    <t>t.sk. tajā pašā ārstniecības iestādē</t>
  </si>
  <si>
    <t>t.sk. citās neatliekamās palīdzības slimnīcās</t>
  </si>
  <si>
    <t>t.sk. citās specializētās slimnīcās</t>
  </si>
  <si>
    <t>4=5+6+7</t>
  </si>
  <si>
    <t>3=4+5+6</t>
  </si>
  <si>
    <t>7=3/2</t>
  </si>
  <si>
    <t>Pārvesto pacientu skaita īpatsvars % no kopējā hospitalizāciju skaita ārstniecības iestādē</t>
  </si>
  <si>
    <t>Pacientu grupas kods</t>
  </si>
  <si>
    <t>Pacientu grupas nosaukums</t>
  </si>
  <si>
    <t>Unikālo pacientu skaits</t>
  </si>
  <si>
    <t>Aprēķinātā valsts kompensētā pacienta iemaksa par atbrīvotajām kategorijām, EUR</t>
  </si>
  <si>
    <t>Vidēji uz vienu pacientu, EUR</t>
  </si>
  <si>
    <t>02</t>
  </si>
  <si>
    <t>Tuberkulozes slimnieki un pacienti, kuri veic izmeklējumus tuberkulozes noteikšanai</t>
  </si>
  <si>
    <t>03</t>
  </si>
  <si>
    <t>Personas, kas saņem ārstniecības pakalpojumus to infekcijas slimību gadījumos, kuras ir laboratoriski apstiprinātas un pakļautas reģistrācijai saskaņā ar MK noteikumiem par infekcijas slimību reģistrācijas kārtību</t>
  </si>
  <si>
    <t>04</t>
  </si>
  <si>
    <t>Grūtnieces un sievietes pēcdzemdību periodā līdz 42 dienām, ja tiek saņemti ārstniecības pakalpojumi, kas saistīti ar grūtniecības un pēcdzemdību novērošanu un grūtniecības norisi</t>
  </si>
  <si>
    <t>05</t>
  </si>
  <si>
    <t>Psihiatriska ārstēšanās</t>
  </si>
  <si>
    <t>08</t>
  </si>
  <si>
    <t>11</t>
  </si>
  <si>
    <t>Bērns līdz 18 gadu vecumam</t>
  </si>
  <si>
    <t>12</t>
  </si>
  <si>
    <t>Politiski represētās personas un nacionālās pretošanās kustības dalībnieki</t>
  </si>
  <si>
    <t>13</t>
  </si>
  <si>
    <t>Černobiļas atomelektrostacijas avārijas seku likvidācijā cietušās personas</t>
  </si>
  <si>
    <t>14</t>
  </si>
  <si>
    <t>Valsts specializēto sociālās aprūpes centru un pašvaldību pansionātu (centru) aprūpē esošas personas</t>
  </si>
  <si>
    <t>15</t>
  </si>
  <si>
    <t>Trūcīgās personas, kas par tādām atzītas Ministru kabineta noteiktajā kārtībā</t>
  </si>
  <si>
    <t>26</t>
  </si>
  <si>
    <t>Pieaugušo ārstēšanās stacionārā onkoloģijā**</t>
  </si>
  <si>
    <t>27</t>
  </si>
  <si>
    <t>Pieaugušo ārstēšanās stacionārā onkohematoloģijā**</t>
  </si>
  <si>
    <t>28</t>
  </si>
  <si>
    <t>Pieaugušo ārstēšanās stacionārā alkoholisma ierobežošans programmas ietvaros**</t>
  </si>
  <si>
    <t>29</t>
  </si>
  <si>
    <t>Pieaugušo ārstēšanās stacionārā narkomānijas ierobežošanas programmas ietvaros**</t>
  </si>
  <si>
    <t>32</t>
  </si>
  <si>
    <t>Psihiatriskā iestādē pierakstīts pacients</t>
  </si>
  <si>
    <t>47</t>
  </si>
  <si>
    <t>Pacients, kas saņem hroniskās hemodialīzes, hemodiafiltrācijas un peritoneālās dialīzes procedūras</t>
  </si>
  <si>
    <t>59</t>
  </si>
  <si>
    <t>Miris</t>
  </si>
  <si>
    <t>84</t>
  </si>
  <si>
    <t>Orgānu donori</t>
  </si>
  <si>
    <t>85</t>
  </si>
  <si>
    <t>Personas, kuras saņem paliatīvo un/vai veselības aprūpi mājās</t>
  </si>
  <si>
    <t>92</t>
  </si>
  <si>
    <t>Neatliekamās medicīniskās palīdzība dienesta darbinieks</t>
  </si>
  <si>
    <t>101</t>
  </si>
  <si>
    <t>Patvēruma meklētājs, kuram LR Ministru kabineta noteiktajā kārtībā ir izsniegts patvēruma meklētāja personas dokuments vai ārzemnieks, kurš aizturēts Imigrācijas likumā noteiktajā kārtībā</t>
  </si>
  <si>
    <t>Kopējā pacienta iemaksu summa, ko maksā pacients par ārstēšanos slimnīcā, vienā stacionēšanas reizē pārsniegusi 355,72 EUR</t>
  </si>
  <si>
    <t>SSK-10 grupas kods</t>
  </si>
  <si>
    <t>Pakalpojumu izmaksas, EUR*</t>
  </si>
  <si>
    <t>Vidējās ārstēšanas izmaksas uz vienu hospitalizāciju, EUR</t>
  </si>
  <si>
    <t>Vienas gultas dienas vidējās ārstēšanas izmaksas, EUR</t>
  </si>
  <si>
    <t>Zemākās gultas dienas vidējās izmaksas ir diagnožu grupām F00-F99 "Psihiski un uzvedības traucējumi" (33 eiro par gultas dienu) un J00-J99 "Elpošanas sistēmas slimības" (43 eiro par gultas dienu).</t>
  </si>
  <si>
    <t>Ārstniecības iestāde (ĀI)</t>
  </si>
  <si>
    <t>8=7/6</t>
  </si>
  <si>
    <t>11=10/11</t>
  </si>
  <si>
    <t>14=13/12</t>
  </si>
  <si>
    <t>11=10/9</t>
  </si>
  <si>
    <t>4=3/(12464)*100</t>
  </si>
  <si>
    <t>5=3/(1934379/100000)</t>
  </si>
  <si>
    <t>7=4/5*100</t>
  </si>
  <si>
    <t>8=5/3*100</t>
  </si>
  <si>
    <t>9=6/3*100</t>
  </si>
  <si>
    <t>5=3+4</t>
  </si>
  <si>
    <t>10=8+9</t>
  </si>
  <si>
    <t>15=13+14</t>
  </si>
  <si>
    <t>20=18+19</t>
  </si>
  <si>
    <t>22=19/12 *100</t>
  </si>
  <si>
    <t>17=14/15 *100</t>
  </si>
  <si>
    <t>16=13/15 *100</t>
  </si>
  <si>
    <t>12=9/10 *100</t>
  </si>
  <si>
    <t>11=8/10 *100</t>
  </si>
  <si>
    <t>6=3/5 *100</t>
  </si>
  <si>
    <t>7=4/5 *100</t>
  </si>
  <si>
    <t>ĀI mirušo pacientu skaits*</t>
  </si>
  <si>
    <t>Ķirurģiski ārstēto pacientu skaits**</t>
  </si>
  <si>
    <t>3=4+5</t>
  </si>
  <si>
    <t>8=9+10+ 11+12</t>
  </si>
  <si>
    <t>13=4/3 *100</t>
  </si>
  <si>
    <t>14=5/3 *100</t>
  </si>
  <si>
    <t>15=6/3 *100</t>
  </si>
  <si>
    <t>16=7/3 *100</t>
  </si>
  <si>
    <t>17=8/3 *100</t>
  </si>
  <si>
    <t>18=9/3 *100</t>
  </si>
  <si>
    <t>19=10/3 *100</t>
  </si>
  <si>
    <t>20=11/3 *100</t>
  </si>
  <si>
    <t>21=12/3 *100</t>
  </si>
  <si>
    <t>7=4/3*100</t>
  </si>
  <si>
    <t>9=6/5*100</t>
  </si>
  <si>
    <t>6=4/3*100</t>
  </si>
  <si>
    <t>7=5/3*100</t>
  </si>
  <si>
    <t>5=4/3*100</t>
  </si>
  <si>
    <t>6=5/3*100</t>
  </si>
  <si>
    <t>7=5/4*100</t>
  </si>
  <si>
    <t>8=4/3*100</t>
  </si>
  <si>
    <t>Hospitalizēto pacientu skaita lielākais īpatsvars pret kopējo hospitalizēto skaitu 312 038 ir klīniskās universitātes slimnīcās - 40 %. Mazākais - aprūpes slimnīcās 3 %. Kopumā 82 % pacientu nodrošināti stacionārās veselības aprūpes pakalpojumi neatliekamās medicīniskās palīdzības slimnīcās, bet 15 % - specializētajās palīdzības slimnīcās.</t>
  </si>
  <si>
    <t xml:space="preserve">Vidējais ārstēšanās ilgums 2017. gadā bija 8,6 gultu dienas. Rādītājs ir pieaudzis par 0,1 gultas dienu salīdzinājumā ar 2016. gadu. Īsākais ārstēšanās ilgums - zem 5 dienām bijis trīs ārstniecības iestādēs: Rīgas dzemdību namā 4 dienas, Straupes narkoloģiskajā slimnīcā 4,3 dienas, Jūrmalas slimnīcā 4,5 dienas. Lielākais gultas dienu skaits novērojams specializētajās slimnīcās, kas nodrošina veselības aprūpes pakalpojumus personām ar psihiskajām saslimšanām - Aknīstes psihoneiroloģiskajā slimnīcā vidēji 264 gultas dienas,  Ainaži, bērnu psihoneiroloģiskā slimnīcā vidēji 80 gultas dienas, savukārt vidēji 20-35 gultas dienas pacienti pavada pārējās slimnīcās, kas nodrošina psihiatrisko palīdzību - Daugavpils psihoneiroloģiskajā slimnīcā, Piejūras slimnīcā, Rīgas psihiatrijas un narkoloģijas centrā, slimnīcā "Gintermuiža" un Strenču psihoneiroloģiskā slimnīcā. </t>
  </si>
  <si>
    <t>2014. gads</t>
  </si>
  <si>
    <t>2015. gads</t>
  </si>
  <si>
    <t>2016. gads</t>
  </si>
  <si>
    <t>2017. gads</t>
  </si>
  <si>
    <t>2014. gadā</t>
  </si>
  <si>
    <t>2015. gadā</t>
  </si>
  <si>
    <t>2016. gadā</t>
  </si>
  <si>
    <t>2017. gadā</t>
  </si>
  <si>
    <t>Citur neklasificēti simptomi, pazīmes un anomāla klīniska un laboratoriska atrade</t>
  </si>
  <si>
    <t>2017. gadā vislielākajam pacientu skaitam sniegta veselības aprūpe ar šādām diagnozēm:</t>
  </si>
  <si>
    <t xml:space="preserve">Vienas gultas dienas vidējās izmaksas salīdzinājumā ar 2016. gadu ir palielinājušās par 3 eiro un ir 75 eiro. Augstākās vidējās gultas dienas izmaksas ir Z00-Z99 "Faktori, kas ietekmē veselību un saskari ar veselības aprūpes darbiniekiem" (193 eiro par gultas dienu), Q00-Q99 "Iedzimtas kroplības, deformācijas un hromosomu anomālijas" (188 eiro par gultas dienu)  un P00-P99 "Noteikti perinatālā perioda stāvokļi" diagnožu grupā (146 eiro par gultas dienu). </t>
  </si>
  <si>
    <t>*Pakalpojumu izmaksu veids katram gadījumam atkarīgs no pakalpojumu programmas izmaksu aprēķina veida: GPF tarifs, DRG koeficients * DRG bāzes tarifs vai maksa par gultas dienām un manipulācijām. 
Izmaksās nav iekļautas valsts kompensētās pacientu iemaksas, līdzmaksājums un uzņemšanas nodaļas, observācijas izmaksas.</t>
  </si>
  <si>
    <t>* pēc "Building primary care in a changing Europe", Edited by Dionne S. Kringos, Wienke G.W. Boerma, Allen Hutchinson, Richard D. Saltman. Obsevatory Studies Series no. 38, WHO 2015.</t>
  </si>
  <si>
    <t>2017. gadā konstatēti 12 464 hospitalizācijas gadījumi ar diagnozēm, kuras Pasaules veselības organizācijas (World Health Organisation) redzējumā atzītas par ambulatori ārstējamām kontrolētos atbildīgas ārstēšanas apstākļos. Uz 100 00 valsts iedzīvotājiem tie ir 644 hospitalizācijas gadījumi ārstniecības iestādēs kopā, kas ir par 42 gadījumiem uz 100 000 iedzīvotājiem mazāk nekā 2016. gadā.</t>
  </si>
  <si>
    <t>Eiropas Savienības Nodarbinātības un sociālo lietu komitejas veselības aprūpes vadlīnijās ir definētas indikatordiagnozes. Pacienti ar šīm diagnozēm pārsvarā būtu jāārstē ambulatori, sadalot kompetenci starp primārās un sekundārās veselības aprūpes speciālistiem. 2017. gadā bijušas 13 508 hospitalizācijas ar indikatordiagnozēm, kas ir gadījumu skaita samazinājums par 711 hospitalizācijām pret iepriekšējo gadu. No tām 11 929 hospitalizācijas (par 689 hospitalizāciju mazāk kā 2016. gadā) ir pakalpojumu programmās "Pārējie pakalpojumi", kas nozīmē, ka šiem pacientiem nav sniegta īpaša specializēta stacionārā palīdzība.</t>
  </si>
  <si>
    <t>2013. gadā</t>
  </si>
  <si>
    <t xml:space="preserve">Dati atlasīti un grupēti, pamatojoties uz stacionārajā kartē norādītajiem dzemdību manipulāciju kodiem: </t>
  </si>
  <si>
    <t>Dzemdību pakalpojumu īpatsvara tendence ārstniecības iestādēs no 2014. - 2017. gadam</t>
  </si>
  <si>
    <t>**** Ar 2017. gadu ir mainīta uzskaites metodika -  no uzskaites pēc noteiktās pakalpojuma programmas uz uzskaiti pēc dzemdību manipulāciju kodiem.</t>
  </si>
  <si>
    <t>Vidēji 2017. gadā valstī no hospitalizētajiem pacientiem 86 % ir pieaugušie un 14 % bērni. Divas ārstniecības iestādes pārsvarā ārstē bērnus: Ainaži, bērnu psihoneiroloģiskā slimnīca (99,7 %) un Bērnu klīniskā universitātes slimnīca (99,3 %). Tikai pieaugušos ārstējušas ir trīs specializētās slimnīcas: Aknīstes psihoneiroloģiskā slimnīca, Straupes narkoloģiskā, Strenču psihoneiroloģiskā slimnīca un trīs aprūpes slimnīcas: Aizkraukles slimnīca, Līvānu slimnīca, Priekules slimnīca.</t>
  </si>
  <si>
    <t>Limbažu slimnīca  (2014. g. janv. - maij.)</t>
  </si>
  <si>
    <t>Sarkanā Krusta Smiltenes slimnīca (2015. g. janv. - apr.)</t>
  </si>
  <si>
    <t>Sistemātisku ķirurģisko palīdzību sniedz visas neatliekamās palīdzības slimnīcas un četras specializētās slimnīcas - Traumatoloģijas un ortopēdijas slimnīca, Rīgas dzemdību nams, Rīgas 2. slimnīca un Piejūras slimnīca, kā arī viena aprūpes slimnīca - Siguldas slimnīca.</t>
  </si>
  <si>
    <t>Lielākais ķirurģiski ārstēto pacientu īpatsvars ir Traumatoloģijas un ortopēdijas slimnīcā (83 %), Rīgas Dzemdību namā (63 %) un Rīgas 2. slimnīcā (54 %).</t>
  </si>
  <si>
    <t>Persona, kurai pacientu iemaksas kopsumma kalendārā gadā pārsniegusi 569,15 eiro</t>
  </si>
  <si>
    <t>1. grupas invalīds</t>
  </si>
  <si>
    <t xml:space="preserve">* Ja pacients atbilst vairākām no pacientu iemaksas atbrīvotajām pacientu grupām, piemēram "Bērns līdz 18 gadiem" un "Trūcīgās personas, ...", tabulā šis pacients tiek ieskaitīts tikai vienā no grupām. </t>
  </si>
  <si>
    <t>** Valsts daļēji kompensē pacientam maksājamo pacienta iemaksu.</t>
  </si>
  <si>
    <t xml:space="preserve">Salīdzinot ar 2016. gada rādītājiem, pa kategorijām summētais unikālo pacientu skaits 2016. gadā ir samazinājies par 11 555 personām, un ir 116 440 personas šogad. Valsts kompensētās pacientu iemaksas apjoms ir samazinājies par 1 064 698 eiro un veido 15 616 885 eiro, kas, rēķinot uz vienu pacientu, ir par 4 eiro vairāk nekā 2016. gadā, t.i. 134 eiro. </t>
  </si>
  <si>
    <t xml:space="preserve">Pielikuma "Stacionāro iestāžu darbība" satura rādītājs </t>
  </si>
  <si>
    <t>Hospitalizāciju īpatsvars %</t>
  </si>
  <si>
    <t>Salīdzinājumā ar 2016. gadu iestāšanās kustību proporcija ir stabila, 2017. gadā par 1 % ir samazinājies neatliekamo hospitalizāciju skaits un palielinājies plānveida hospitalizāciju skaits.</t>
  </si>
  <si>
    <t>Neatliekamas</t>
  </si>
  <si>
    <t xml:space="preserve">Plānveida </t>
  </si>
  <si>
    <t>2017. gadā ir samazinājies uz citu stacionāru pārvesto hospitalizēto pacientu skaits – 2017. gadā to ir par 138 pacientiem mazāk, kopā 4 894 gadījumi. Uz citu stacionāru pārvesto pacientu īpatsvars (1,6 %) attiecībā pret iepriekšējo gadu nav mainījies. Neatliekamās palīdzības slimnīcās tas ir saglabājies nemainīgs, bet samazinājies specializētajās slimnīcās par 0,1 % uz 2,5 % un aprūpes slimnīcās audzis par 0,9 % uz 4,1 %.</t>
  </si>
  <si>
    <t>* Dati atlasīti pēc ārstniecības iestāžu ievadīto pacientu grupu kodiem.</t>
  </si>
  <si>
    <t>Pamatojoties uz MK noteikumu Nr. 1529 23. pielikumu "Pacientu neatliekamo medicīnisko stāvokļu līmeņi un palīdzības sniegšanas principi slimnīcās". Līmeņa raksturojums pēc MK noteikumiem Nr. 1529:</t>
  </si>
  <si>
    <t xml:space="preserve">Neatliekamā medicīniskā stāvokļa (NMS) līmeni ārstniecības iestādes 2017. gadā ir norādījušas pacientiem 63 % gadījumu. No tiem visbiežāk norādītais ir trešais līmenis – vidēji 37 % gadījumu, visretāk norādīts pirmais līmenis – vidēji 1 % gadījumu. </t>
  </si>
  <si>
    <t>Kopā, tajā skaitā</t>
  </si>
  <si>
    <t>Dzemdību palīdzība</t>
  </si>
  <si>
    <t>Plānvieda palīdzība</t>
  </si>
  <si>
    <t>Citi</t>
  </si>
  <si>
    <t>*Gadījumu skaitu uzņemšanas nodaļā veido stacionāro hospitalizāciju skaits un ambulatoro epizožu (1.-6.) skaits uzņemšanas nodaļā.</t>
  </si>
  <si>
    <t>**Observācijas gadījumu skaitu veido stacionāro hospitalizāciju skaits ar OG pacientu grupu un ambulatoro observācijas epizožu (1.-6.) skaits uzņemšanas nodaļā.</t>
  </si>
  <si>
    <t>Observācijas kopējie rādītāji 2015., 2016. un 2017. gadā</t>
  </si>
  <si>
    <t>Pacientu novērošana observāciju gultā 2017. gadā procentuāli biežāk pielietota Bērnu klīniskās universitātes slimnīcā – 57,9 % un Preiļu slimnīcā 24,5 % gadījumu. Mazākais observēto pacientu skaita īpatsvars novērojams Rīgas Austrumu klīniskās universitātes slimnīcā – 5,8 % un Tukuma slimnīcā 7,1 % gadījumu.</t>
  </si>
  <si>
    <t>Lielākais hospitalizēto pacientu skaits no visiem uzņemšanas nodaļā nokļuvušajiem pacientiem 2017. gadā, tāpat kā 2013. - 2016. gada rādītājos, bijis specializētajās ārstniecības iestādēs. Straupes narkoloģiskā slimnīca (100 % apmērā), Nacionālais rehabilitācijas centrs Vaivari (94 %), Rīgas psihiatrijas un narkoloģijas centrs (88 %).</t>
  </si>
  <si>
    <t>Savukārt mazākais hospitalizēto pacientu īpatsvars no uzņemšanas nodaļas, līdzīgi kā iepriekšējos gados, ir Traumatoloģijas un ortopēdijas slimnīcā (20 %), Rīgas 2. slimnīcā (21 %), un Bērnu klīniskajā universitātes slimnīcā (24 %).</t>
  </si>
  <si>
    <t>Hospitalizēto pacientu, kuri izrakstīti uz mājām, skaits, **</t>
  </si>
  <si>
    <t>1-2 dienu hospitalizāciju skaits pacientiem, kuri izrakstīti uz mājām**</t>
  </si>
  <si>
    <t>1-2 dienu hospitalizēto pacientu, kuri izrakstīti uz mājām**, īpatsvars pret kopējo hospitalizēto pacientu* skaitu</t>
  </si>
  <si>
    <t>1-2 dienu hospitalizēto pacientu, kuri izrakstīti uz mājām**, īpatsvars pret hospitalizēto pacientu, kuri izrakstīti uz mājām** skaitu</t>
  </si>
  <si>
    <t>* Hospitalizēto pacientu skaits ar jebkuru izrakstīšanas kustību.</t>
  </si>
  <si>
    <t>Izvērtējot īslaicīgās 1-2 dienu hospitalizācijas, novērojams, ka procentuāli lielākais skaits 2017. gadā bijis Bērnu klīniskās universitātes slimnīcā – 43 % no visiem uz mājām izrakstītajiem pacientiem, Piejūras slimnīcā - 42%, Paula Stradiņa klīniskās universitātes slimnīcā – 35 % un Jūrmalas slimnīcā – 31 %, kā arī Liepājas reģionālajā slimnīcā – 30 %.
Īslaicīgās hospitalizācijas nav bijušas Bērnu psihoneiroloģiskajā slimnīcā "Ainaži" un Aknīstes psihoneiroloģiskajā slimnīcā.</t>
  </si>
  <si>
    <t>** Hospitalizēto pacientu skaits ar izrakstīšanas kustību "31" (izrakstīts uz mājām).</t>
  </si>
  <si>
    <t>Salīdzinot ar 2016. gadu, atkārtoti hospitalizēto pacientu skaita īpatsvars ir palicis nemainīgs - 1,4 %.</t>
  </si>
  <si>
    <t>T. sk. tajā pašā ārstniecības iestādē</t>
  </si>
  <si>
    <t>T. sk. citās neatliekamās palīdzības slimnīcās</t>
  </si>
  <si>
    <t>T. sk. citās specializētajās slimnīcās</t>
  </si>
  <si>
    <t xml:space="preserve">2014. gads </t>
  </si>
  <si>
    <t xml:space="preserve">2015. gads </t>
  </si>
  <si>
    <t xml:space="preserve">2016. gads </t>
  </si>
  <si>
    <t xml:space="preserve">2017. gads </t>
  </si>
  <si>
    <t>T. sk. uz citām ārstniecī-bas iestādēm pārvestie</t>
  </si>
  <si>
    <t>T. sk. fizioloģiskās dzemdības*</t>
  </si>
  <si>
    <t>T. sk. dzemdības dzemdību patoloģijas gadījumā**</t>
  </si>
  <si>
    <t>T. sk. hospitalizēto pacientu skaits pakalpojumu programmās "Pārējie pakalpojumi"</t>
  </si>
  <si>
    <t>T. sk. ķeizargrieziens ***</t>
  </si>
  <si>
    <t xml:space="preserve">Neatliekamie pakalpojumi </t>
  </si>
  <si>
    <t>Plānveida pakalpojumi</t>
  </si>
  <si>
    <t>Pakalpojumi un kompensētā pacienta iemaksa Ukrainas, ES un EEZ dalībvalstu un Šveices iedzīvotājiem</t>
  </si>
  <si>
    <t>Aprēķinātā pacienta iemaksa par neatbrīvotajām iedzīvotāju kategorijām</t>
  </si>
  <si>
    <t>Gultas dienu skaits līguma ietvaros</t>
  </si>
  <si>
    <t>Valsts finansējums kopā uz vienu gultas dienu</t>
  </si>
  <si>
    <t>Fiksētie pakalpojumi stacionārai palīdzībai</t>
  </si>
  <si>
    <t>Iezīmētās pakalpojuma programmas (līguma ietvaros)</t>
  </si>
  <si>
    <t>Virs līguma summas pakalpojuma apmaksa atbilstoši līguma nosacījumiem</t>
  </si>
  <si>
    <t>Kompensētā pacienta iemaksa par atbrīvotajām kategorijām</t>
  </si>
  <si>
    <t xml:space="preserve">Rīgas Austrumu klīniskā universitātes slimnīca </t>
  </si>
  <si>
    <t xml:space="preserve">Balvu un Gulbenes slimnīcu apvienība </t>
  </si>
  <si>
    <t xml:space="preserve">Cēsu klīnika </t>
  </si>
  <si>
    <t>Bērnu psihoneiroloģiskā slimnīca "Ainaži"</t>
  </si>
  <si>
    <t>Rīgas  dzemdību nams</t>
  </si>
  <si>
    <t xml:space="preserve">Rīgas psihiatrijas un narkoloģijas centrs </t>
  </si>
  <si>
    <t>Slimnīca "Ģintermuiža"</t>
  </si>
  <si>
    <t xml:space="preserve">Traumatoloģijas un ortopēdijas slimnīca </t>
  </si>
  <si>
    <t xml:space="preserve">Kopā </t>
  </si>
  <si>
    <t>Izdevums "Vēstis 2017" Nr. 26</t>
  </si>
  <si>
    <t>Stacionārās veselības aprūpes pakalpojumu finansējums pa ārstniecības iestādēm 2017. g.</t>
  </si>
  <si>
    <t>Hospitalizāciju un gultas dienu skaits, vidējais ārstēšanās ilgums dalījumā pa ārstniecības iestādēm 2014. - 2017. g.</t>
  </si>
  <si>
    <t>Hospitalizēto pacientu un gultas dienu skaits, vidējais ārstēšanās ilgums dalījumā pa SSK-10 diagnožu grupām 2014. - 2017. g.</t>
  </si>
  <si>
    <t>Vidējās ārstēšanas izmaksas uz vienu hospitalizāciju un vienas gultas dienas vidējās ārstēšanas izmaksas dalījumā pa SSK-10 diagnožu grupām 2017. g.</t>
  </si>
  <si>
    <t>Hospitalizēto pacientu ar diagnozēm, kuras kontrolētos atbildīgas ārstēšanas apstākļos ārstējamas primārās veselības aprūpē, skaits un īpatsvars 2017. g.</t>
  </si>
  <si>
    <t>Hospitalizēto pacientu skaits ar ES Nodarbinātības un sociālo lietu komitejas definētajām indikatordiagnozēm (pamata izrakstīšanas diagnozes) 2013. - 2017. g.</t>
  </si>
  <si>
    <t>Valsts apmaksāto dzemdību gadījumu skaits un īpatsvars pa ārstniecības iestādēm 2017. g.</t>
  </si>
  <si>
    <t>Bērnu un pieaugušo hospitalizāciju skaita dalījums pa ārstniecības iestādēm 2014. - 2017. g.</t>
  </si>
  <si>
    <t>Ārstniecības iestādē hospitalizēto pacientu skaits, ķirurģiski ārstēto un ārstniecības iestādē mirušo pacientu skaita īpatsvars 2017. g.</t>
  </si>
  <si>
    <t>Iestāšanās veida īpatsvars no hospitalizētajiem pacientiem 2017. g.</t>
  </si>
  <si>
    <t>Uz citu stacionāru pārvesto pacientu skaits dalījumā pa ārstniecības iestādēm 2017. g.</t>
  </si>
  <si>
    <t>Dati par ārstniecības iestāžu norādītajiem neatliekamā medicīniskā stāvokļa līmeņiem* stacionārajās kartēs 2017. g.</t>
  </si>
  <si>
    <t>Observācijas gadījumu skaits un īpatsvars uzņemšanas nodaļā 2017. g.</t>
  </si>
  <si>
    <t>Hospitalizēto pacientu skaita īpatsvars no kopējā uzņemšanas nodaļas pacientu skaita 2017. g.</t>
  </si>
  <si>
    <t>Dati par 1-2 dienu hospitalizācijām pacientiem, kuri izrakstīti uz mājām, 2017. g.</t>
  </si>
  <si>
    <t>No pacienta iemaksas atbrīvoto unikālo pacientu, kuri saņēmuši valsts apmaksāto stacionāro veselības aprūpi līguma summas ietvaros, skaits 2017. g.</t>
  </si>
  <si>
    <t>1. Stacionārās veselības aprūpes pakalpojumu finansējums pa ārstniecības iestādēm 2017. gadā</t>
  </si>
  <si>
    <t>2. Hospitalizāciju un gultas dienu skaits, vidējais ārstēšanās ilgums dalījumā pa ārstniecības iestādēm 2014. - 2017. gadā</t>
  </si>
  <si>
    <t>3. Hospitalizēto pacientu un gultas dienu skaits, vidējais ārstēšanās ilgums dalījumā pa SSK-10 diagnožu grupām 2014. - 2017. gadā</t>
  </si>
  <si>
    <t>4. Vidējās ārstēšanas izmaksas uz vienu hospitalizāciju un vienas gultas dienas vidējās ārstēšanas izmaksas dalījumā pa SSK-10 diagnožu grupām 2017. gadā</t>
  </si>
  <si>
    <t>5. Hospitalizēto pacientu ar diagnozēm, kuras kontrolētos atbildīgas ārstēšanas apstākļos ārstējamas primārās veselības aprūpē*, skaits un īpatsvars 2017. gadā</t>
  </si>
  <si>
    <t>7. Valsts apmaksāto dzemdību gadījumu skaits un īpatsvars pa ārstniecības iestādēm 2017. gadā</t>
  </si>
  <si>
    <t>8. Bērnu un pieaugušo hospitalizāciju skaita dalījums pa ārstniecības iestādēm 2014. - 2017. gadā</t>
  </si>
  <si>
    <t>9. Ārstniecības iestādē hospitalizēto pacientu skaits, ķirurģiski ārstēto un ārstniecības iestādē mirušo pacientu skaita īpatsvars 2017. gadā</t>
  </si>
  <si>
    <r>
      <t xml:space="preserve">10. No pacienta iemaksas atbrīvoto unikālo pacientu, kuri saņēmuši valsts apmaksāto stacionāro veselības aprūpi līguma summas ietvaros, skaits </t>
    </r>
    <r>
      <rPr>
        <sz val="12"/>
        <rFont val="Arial"/>
        <family val="2"/>
        <charset val="186"/>
      </rPr>
      <t>(pa pacientu grupām un valsts kompensēto pacienta iemaksu un līdzmaksājuma summa par atbrīvotajām kategorijām* 2017. gadā)</t>
    </r>
  </si>
  <si>
    <t>11. Iestāšanās veida īpatsvars no hospitalizētajiem pacientiem 2017. gadā</t>
  </si>
  <si>
    <t>12. Uz citu stacionāru pārvesto pacientu skaits dalījumā pa ārstniecības iestādēm 2017. gadā*</t>
  </si>
  <si>
    <t>13. Dati par ārstniecības iestāžu norādītajiem neatliekamā medicīniskā stāvokļa līmeņiem* stacionārajās kartēs 2017. gadā</t>
  </si>
  <si>
    <t>14. Observācijas gadījumu skaits un īpatsvars uzņemšanas nodaļā 2017. gadā</t>
  </si>
  <si>
    <t>15. Hospitalizēto pacientu skaita īpatsvars no kopējā uzņemšanas nodaļas pacientu skaita 2017. gadā *</t>
  </si>
  <si>
    <t>16. Dati par 1-2 dienu hospitalizācijām pacientiem, kuri izrakstīti uz mājām, 2017. gadā</t>
  </si>
  <si>
    <t>6. Hospitalizēto pacientu skaits ar Eiropas savienības Nodarbinātības un sociālo lietu komitejas definētajām indikatordiagnozēm (pamata izrakstīšanas diagnozes) 2013. - 2017. g.</t>
  </si>
  <si>
    <t>17. Uz mājām izrakstītie pacienti, kuri atkārtoti hospitalizēti tajā pašā vai nākamajā dienā 2017. g. (neieskaitot pacientus, kuru nākamā hospitalizācija ir aprūpe vai rehabilitācija)</t>
  </si>
  <si>
    <t>14=SUM
(2:10)/12</t>
  </si>
  <si>
    <t>15=SUM
(2:10)/13</t>
  </si>
  <si>
    <t>Hospitalizā-
ciju skaits līguma ietvaros</t>
  </si>
  <si>
    <t>Valsts finansējums kopā uz vienu hospitalizā-ciju</t>
  </si>
  <si>
    <t>Garākais ārstēšanās ilgums 2017. gadā ir diagnozēm F00-F99 "Psihiski un uzvedības traucējumi" - 30,1 gultas diena.</t>
  </si>
  <si>
    <t>Kopējais vidējais ārstēšanās ilgums 2017. gadā par 0,1 dienu ir pieaudzis attiecībā pret 2016. gadu - no 8,5 uz 8,6 gultas dienām.</t>
  </si>
  <si>
    <r>
      <t xml:space="preserve">** datu sagatavošanā izmantoti Centrālās statistikas pārvaldes dati </t>
    </r>
    <r>
      <rPr>
        <u/>
        <sz val="11"/>
        <rFont val="Arial"/>
        <family val="2"/>
        <charset val="186"/>
      </rPr>
      <t>http://data.csb.gov.lv/pxweb/lv/Sociala/Sociala__ikgad__iedz__iedzskaits/IS0020.px/table/tableViewLayout2/?rxid=7ee5bb2b-7c93-4ccb-8a34-1aa4ade09cc3</t>
    </r>
    <r>
      <rPr>
        <sz val="11"/>
        <rFont val="Arial"/>
        <family val="2"/>
        <charset val="186"/>
      </rPr>
      <t xml:space="preserve"> par iedzīvotāju skaitu valstī uz 2018.gada sākumu.</t>
    </r>
  </si>
  <si>
    <t xml:space="preserve">2017. gadā 20 019 dzemdību gadījumi apmaksāti no valsts budžeta. 
Lielākais dzemdību skaits bijis novērojams specializētajā ārstniecības iestādē Rīgas Dzemdību namā – 6 480 dzemdības, kas veido 32 % no valstī kopā notikušajām dzemdībām. Vairāk nekā 1 000 dzemdību notikušas arī Paula Stradiņa klīniskās universitātes slimnīcā – 1 843 dzemdības, Jūrmalas slimnīcā – 1 672, Siguldas slimnīcā - 1 108, Liepājas slimnīcā – 1 096, Vidzemes slimnīcā – 1 098, savukārt 1 006 dzemdības ir noritējušas Jelgavas pilsētas slimnīcā. </t>
  </si>
  <si>
    <t>21=18/ 20
*100</t>
  </si>
  <si>
    <t>*Stacionārājā kartē norādīta izrakstīšanas kustība 33 (miris).</t>
  </si>
  <si>
    <t>**Uzskaites dokumentu skaits ar tajā norādītu kaut vienu manipulāciju ar 43 pazīmēm (liela ķirurģiska manipulācija).</t>
  </si>
  <si>
    <t>(Veiktais darbs, neiekļaujot nekvotējamos stacionāros pakalpojumus, kas nav iekļauti rēķinā)</t>
  </si>
  <si>
    <t>Stacionārie un ambulatorie dati, veiktais darbs, neiekļaujot nekvotējamos stacionāros pakalpojumus, kas nav iekļauti rēķinā)</t>
  </si>
  <si>
    <r>
      <t xml:space="preserve">Uz mājām izrakstītie pacienti, kuri atkārtoti hospitalizēti tajā pašā vai nākamajā dienā 2014. - 2017. gadā
</t>
    </r>
    <r>
      <rPr>
        <i/>
        <sz val="10"/>
        <color indexed="8"/>
        <rFont val="Arial"/>
        <family val="2"/>
        <charset val="186"/>
      </rPr>
      <t>(neieskaitot pacientus, kuriem nākamā hospitalizācija ir aprūpe vai rehabilitācija)</t>
    </r>
  </si>
  <si>
    <t>Kopā/ vidēji</t>
  </si>
  <si>
    <t>2017. gadā valsts vidējās izmaksas uz vienu hospitalizāciju attiecībā pret iepriekšējo gadu ir palielinājušās par 30 eiro un ir 641 eiro. Lielākās izmaksas uz vienu hospitalizāciju ir Q00-Q99 diagnožu grupā "Iedzimtas kroplības, deformācijas un hromosomu anomālijas" (1 464 eiro uz hospitalizāciju), nedaudz zemākas izmaksas ir P00-P99 diagnožu grupā "Noteikti perinatālā perioda stāvokļi"  - 1 402 eiro uz hospitalizāciju. Dārdzības ziņā seko diagnožu grupa F00-F99 "Psihiski un uzvedības traucējumi" (983 eiro par hospitalizāciju) un I00-I99 grupa "Asinsrites sistēmas slimības" ar 960 eiro par hospitalizāciju.</t>
  </si>
  <si>
    <t>Zemākās vidējās ārstēšanas izmaksas uz vienu hospitalizāciju ir diagnožu grupām V01-Y98 "Ārēji slimību un nāves cēloņi" (272 eiro par hospitalizāciju), J00-J99 "Elpošanas sistēmas slimības" (268 eiro par hospitalizāciju), R00-R99 "Citur neklasificēti simptomi, pazīmes un anomāla klīniska un laborat. atrade" (296 eiro par hospitalizāciju), D50-D89 "Asins un asinsrades orgānu slimības un noteikti imūnsistēmas traucējumi" (310 eiro par hospitalizāciju).</t>
  </si>
  <si>
    <t xml:space="preserve">Starp visām ārstniecības iestādēm visaugstākās gultas dienu vidējās izmaksas pārskata periodā bija Bērnu klīniskajā universitātes slimnīcā (237 eiro), Paula Stradiņa klīniskajā universitātes slimnīcā (209 eiro) un Traumatoloģijas un ortopēdijas slimnīcā (210 eiro). </t>
  </si>
  <si>
    <t>Uz mājām izrakstītie pacienti, kuri atkārtoti hospitalizēti tajā pašā vai nākamajā dienā 2017. g. (neiesk. pacientus, kuru nākamā hospitalizācija ir aprūpe vai rehabilitācija)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</si>
</sst>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00_-;\-* #,##0.00_-;_-* &quot;-&quot;??_-;_-@_-"/>
    <numFmt numFmtId="165" formatCode="_(* #,##0.00_);_(* \(#,##0.00\);_(* &quot;-&quot;??_);_(@_)"/>
    <numFmt numFmtId="166" formatCode="_-* #,##0_-;\-* #,##0_-;_-* &quot;-&quot;??_-;_-@_-"/>
    <numFmt numFmtId="167" formatCode="_-* #,##0.0_-;\-* #,##0.0_-;_-* &quot;-&quot;??_-;_-@_-"/>
    <numFmt numFmtId="168" formatCode="#,##0.0"/>
    <numFmt numFmtId="169" formatCode="0.0%"/>
    <numFmt numFmtId="170" formatCode="_-* #,##0.00\ _L_s_-;\-* #,##0.00\ _L_s_-;_-* &quot;-&quot;??\ _L_s_-;_-@_-"/>
    <numFmt numFmtId="171" formatCode="_-* #,##0\ _L_s_-;\-* #,##0\ _L_s_-;_-* &quot;-&quot;??\ _L_s_-;_-@_-"/>
    <numFmt numFmtId="172" formatCode="#,##0_ ;\-#,##0\ "/>
  </numFmts>
  <fonts count="75">
    <font>
      <sz val="11"/>
      <color theme="1"/>
      <name val="Calibri"/>
      <family val="2"/>
      <charset val="186"/>
      <scheme val="minor"/>
    </font>
    <font>
      <sz val="11"/>
      <color theme="1"/>
      <name val="Calibri"/>
      <family val="2"/>
      <charset val="186"/>
      <scheme val="minor"/>
    </font>
    <font>
      <sz val="10"/>
      <color indexed="8"/>
      <name val="Arial"/>
      <family val="2"/>
      <charset val="186"/>
    </font>
    <font>
      <b/>
      <sz val="10"/>
      <name val="Ariel"/>
      <charset val="186"/>
    </font>
    <font>
      <b/>
      <sz val="10"/>
      <color theme="1"/>
      <name val="Ariel"/>
      <charset val="186"/>
    </font>
    <font>
      <sz val="10"/>
      <name val="Ariel"/>
      <charset val="186"/>
    </font>
    <font>
      <sz val="10"/>
      <color theme="1"/>
      <name val="Ariel"/>
      <charset val="186"/>
    </font>
    <font>
      <b/>
      <sz val="12"/>
      <name val="Ariel"/>
      <charset val="186"/>
    </font>
    <font>
      <sz val="11"/>
      <color theme="1"/>
      <name val="Calibri"/>
      <family val="2"/>
      <scheme val="minor"/>
    </font>
    <font>
      <b/>
      <sz val="10"/>
      <color theme="1"/>
      <name val="Arial"/>
      <family val="2"/>
      <charset val="186"/>
    </font>
    <font>
      <sz val="10"/>
      <color theme="1"/>
      <name val="Arial"/>
      <family val="2"/>
      <charset val="186"/>
    </font>
    <font>
      <sz val="10"/>
      <name val="Arial"/>
      <family val="2"/>
      <charset val="186"/>
    </font>
    <font>
      <sz val="10"/>
      <color rgb="FF00B050"/>
      <name val="Arial"/>
      <family val="2"/>
      <charset val="186"/>
    </font>
    <font>
      <b/>
      <sz val="12"/>
      <color theme="1"/>
      <name val="Arial"/>
      <family val="2"/>
      <charset val="186"/>
    </font>
    <font>
      <b/>
      <sz val="12"/>
      <name val="Arial"/>
      <family val="2"/>
      <charset val="186"/>
    </font>
    <font>
      <b/>
      <sz val="10"/>
      <name val="Arial"/>
      <family val="2"/>
      <charset val="186"/>
    </font>
    <font>
      <i/>
      <sz val="10"/>
      <name val="Arial"/>
      <family val="2"/>
      <charset val="186"/>
    </font>
    <font>
      <b/>
      <sz val="12"/>
      <color theme="1"/>
      <name val="Ariel"/>
      <charset val="186"/>
    </font>
    <font>
      <i/>
      <sz val="10"/>
      <color theme="1"/>
      <name val="Ariel"/>
      <charset val="186"/>
    </font>
    <font>
      <sz val="10"/>
      <color rgb="FF000000"/>
      <name val="Ariel"/>
      <charset val="186"/>
    </font>
    <font>
      <i/>
      <sz val="10"/>
      <name val="Ariel"/>
      <charset val="186"/>
    </font>
    <font>
      <b/>
      <i/>
      <sz val="10"/>
      <name val="Ariel"/>
      <charset val="186"/>
    </font>
    <font>
      <sz val="11"/>
      <color indexed="8"/>
      <name val="Calibri"/>
      <family val="2"/>
      <scheme val="minor"/>
    </font>
    <font>
      <sz val="10"/>
      <name val="Arial"/>
      <family val="2"/>
    </font>
    <font>
      <sz val="12"/>
      <color theme="1"/>
      <name val="Arial"/>
      <family val="2"/>
      <charset val="186"/>
    </font>
    <font>
      <b/>
      <sz val="14"/>
      <color theme="1"/>
      <name val="Times New Roman"/>
      <family val="1"/>
      <charset val="186"/>
    </font>
    <font>
      <b/>
      <sz val="10"/>
      <color theme="0"/>
      <name val="Arial"/>
      <family val="2"/>
      <charset val="186"/>
    </font>
    <font>
      <i/>
      <sz val="12"/>
      <color theme="1"/>
      <name val="Arial"/>
      <family val="2"/>
      <charset val="186"/>
    </font>
    <font>
      <sz val="12"/>
      <name val="Times New Roman"/>
      <family val="1"/>
      <charset val="186"/>
    </font>
    <font>
      <sz val="4"/>
      <name val="Times New Roman"/>
      <family val="1"/>
      <charset val="186"/>
    </font>
    <font>
      <sz val="8"/>
      <name val="Times New Roman"/>
      <family val="1"/>
      <charset val="186"/>
    </font>
    <font>
      <b/>
      <sz val="12"/>
      <color indexed="8"/>
      <name val="Times New Roman"/>
      <family val="1"/>
      <charset val="186"/>
    </font>
    <font>
      <sz val="12"/>
      <color indexed="8"/>
      <name val="Times New Roman"/>
      <family val="1"/>
      <charset val="186"/>
    </font>
    <font>
      <sz val="4"/>
      <color indexed="8"/>
      <name val="Times New Roman"/>
      <family val="1"/>
      <charset val="186"/>
    </font>
    <font>
      <b/>
      <sz val="10"/>
      <color rgb="FFFF0000"/>
      <name val="Arial"/>
      <family val="2"/>
      <charset val="186"/>
    </font>
    <font>
      <sz val="8"/>
      <name val="Ariel"/>
      <charset val="186"/>
    </font>
    <font>
      <sz val="9"/>
      <name val="Arial"/>
      <family val="2"/>
      <charset val="186"/>
    </font>
    <font>
      <sz val="8"/>
      <name val="Arial"/>
      <family val="2"/>
      <charset val="186"/>
    </font>
    <font>
      <sz val="8"/>
      <color theme="1"/>
      <name val="Arial"/>
      <family val="2"/>
      <charset val="186"/>
    </font>
    <font>
      <sz val="8"/>
      <color theme="1"/>
      <name val="Ariel"/>
      <charset val="186"/>
    </font>
    <font>
      <u/>
      <sz val="11"/>
      <color theme="10"/>
      <name val="Calibri"/>
      <family val="2"/>
      <charset val="186"/>
      <scheme val="minor"/>
    </font>
    <font>
      <sz val="10"/>
      <color rgb="FFFF0000"/>
      <name val="Arial"/>
      <family val="2"/>
      <charset val="186"/>
    </font>
    <font>
      <i/>
      <sz val="10"/>
      <color theme="1"/>
      <name val="Arial"/>
      <family val="2"/>
      <charset val="186"/>
    </font>
    <font>
      <b/>
      <sz val="12"/>
      <color theme="1"/>
      <name val="Times New Roman"/>
      <family val="1"/>
      <charset val="186"/>
    </font>
    <font>
      <b/>
      <sz val="11"/>
      <name val="Arial"/>
      <family val="2"/>
      <charset val="186"/>
    </font>
    <font>
      <sz val="11"/>
      <name val="Arial"/>
      <family val="2"/>
      <charset val="186"/>
    </font>
    <font>
      <b/>
      <u/>
      <sz val="11"/>
      <name val="Arial"/>
      <family val="2"/>
      <charset val="186"/>
    </font>
    <font>
      <u/>
      <sz val="11"/>
      <name val="Arial"/>
      <family val="2"/>
      <charset val="186"/>
    </font>
    <font>
      <b/>
      <sz val="16"/>
      <color rgb="FFE36C0A"/>
      <name val="Arial"/>
      <family val="2"/>
    </font>
    <font>
      <b/>
      <sz val="14"/>
      <name val="Arial"/>
      <family val="2"/>
      <charset val="186"/>
    </font>
    <font>
      <sz val="11"/>
      <color theme="1"/>
      <name val="Arial"/>
      <family val="2"/>
    </font>
    <font>
      <sz val="10"/>
      <color rgb="FFE36C0A"/>
      <name val="Arial"/>
      <family val="2"/>
    </font>
    <font>
      <sz val="12"/>
      <name val="Arial"/>
      <family val="2"/>
      <charset val="186"/>
    </font>
    <font>
      <b/>
      <sz val="11.5"/>
      <name val="Arial"/>
      <family val="2"/>
      <charset val="186"/>
    </font>
    <font>
      <b/>
      <sz val="11"/>
      <name val="Ariel"/>
      <charset val="186"/>
    </font>
    <font>
      <b/>
      <sz val="14"/>
      <name val="Ariel"/>
      <charset val="186"/>
    </font>
    <font>
      <sz val="11"/>
      <name val="Ariel"/>
      <charset val="186"/>
    </font>
    <font>
      <sz val="11"/>
      <color theme="1"/>
      <name val="Arial"/>
      <family val="2"/>
      <charset val="186"/>
    </font>
    <font>
      <b/>
      <sz val="11"/>
      <color theme="1"/>
      <name val="Arial"/>
      <family val="2"/>
      <charset val="186"/>
    </font>
    <font>
      <i/>
      <sz val="11"/>
      <name val="Arial"/>
      <family val="2"/>
      <charset val="186"/>
    </font>
    <font>
      <sz val="12"/>
      <color theme="1"/>
      <name val="Ariel"/>
      <charset val="186"/>
    </font>
    <font>
      <b/>
      <sz val="12"/>
      <color rgb="FFFF0000"/>
      <name val="Ariel"/>
      <charset val="186"/>
    </font>
    <font>
      <sz val="11"/>
      <color theme="1"/>
      <name val="Ariel"/>
      <charset val="186"/>
    </font>
    <font>
      <b/>
      <sz val="11"/>
      <color theme="1"/>
      <name val="Ariel"/>
      <charset val="186"/>
    </font>
    <font>
      <b/>
      <sz val="11"/>
      <color rgb="FFFF0000"/>
      <name val="Ariel"/>
      <charset val="186"/>
    </font>
    <font>
      <sz val="11"/>
      <color rgb="FF000000"/>
      <name val="Ariel"/>
      <charset val="186"/>
    </font>
    <font>
      <sz val="11"/>
      <color rgb="FF00B050"/>
      <name val="Arial"/>
      <family val="2"/>
      <charset val="186"/>
    </font>
    <font>
      <b/>
      <sz val="13"/>
      <name val="Arial"/>
      <family val="2"/>
      <charset val="186"/>
    </font>
    <font>
      <i/>
      <sz val="10"/>
      <color indexed="8"/>
      <name val="Arial"/>
      <family val="2"/>
      <charset val="186"/>
    </font>
    <font>
      <b/>
      <sz val="12"/>
      <color indexed="8"/>
      <name val="Arial"/>
      <family val="2"/>
      <charset val="186"/>
    </font>
    <font>
      <b/>
      <sz val="11"/>
      <name val="Times New Roman"/>
      <family val="1"/>
      <charset val="186"/>
    </font>
    <font>
      <sz val="11"/>
      <color indexed="8"/>
      <name val="Times New Roman"/>
      <family val="1"/>
      <charset val="186"/>
    </font>
    <font>
      <b/>
      <sz val="11"/>
      <color indexed="8"/>
      <name val="Times New Roman"/>
      <family val="1"/>
      <charset val="186"/>
    </font>
    <font>
      <sz val="11"/>
      <name val="Times New Roman"/>
      <family val="1"/>
      <charset val="186"/>
    </font>
    <font>
      <sz val="14"/>
      <color theme="1"/>
      <name val="Arial"/>
      <family val="2"/>
      <charset val="186"/>
    </font>
  </fonts>
  <fills count="10">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5" tint="0.39997558519241921"/>
        <bgColor indexed="0"/>
      </patternFill>
    </fill>
    <fill>
      <patternFill patternType="solid">
        <fgColor theme="5" tint="0.39997558519241921"/>
        <bgColor indexed="9"/>
      </patternFill>
    </fill>
  </fills>
  <borders count="6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theme="0"/>
      </left>
      <right style="thin">
        <color theme="0"/>
      </right>
      <top style="thin">
        <color theme="0"/>
      </top>
      <bottom style="thin">
        <color theme="0"/>
      </bottom>
      <diagonal/>
    </border>
    <border>
      <left/>
      <right/>
      <top style="medium">
        <color indexed="64"/>
      </top>
      <bottom/>
      <diagonal/>
    </border>
    <border>
      <left/>
      <right style="thin">
        <color theme="0"/>
      </right>
      <top/>
      <bottom style="thin">
        <color theme="0"/>
      </bottom>
      <diagonal/>
    </border>
    <border>
      <left/>
      <right style="thin">
        <color theme="0"/>
      </right>
      <top style="thin">
        <color theme="0"/>
      </top>
      <bottom/>
      <diagonal/>
    </border>
    <border>
      <left/>
      <right style="thin">
        <color theme="0"/>
      </right>
      <top style="thin">
        <color theme="0"/>
      </top>
      <bottom style="thin">
        <color theme="0"/>
      </bottom>
      <diagonal/>
    </border>
    <border>
      <left/>
      <right/>
      <top style="thin">
        <color theme="0"/>
      </top>
      <bottom/>
      <diagonal/>
    </border>
    <border>
      <left/>
      <right/>
      <top style="thin">
        <color indexed="64"/>
      </top>
      <bottom/>
      <diagonal/>
    </border>
  </borders>
  <cellStyleXfs count="20">
    <xf numFmtId="0" fontId="0" fillId="0" borderId="0"/>
    <xf numFmtId="165" fontId="1" fillId="0" borderId="0" applyFont="0" applyFill="0" applyBorder="0" applyAlignment="0" applyProtection="0"/>
    <xf numFmtId="9" fontId="1" fillId="0" borderId="0" applyFont="0" applyFill="0" applyBorder="0" applyAlignment="0" applyProtection="0"/>
    <xf numFmtId="0" fontId="8" fillId="0" borderId="0"/>
    <xf numFmtId="0" fontId="1" fillId="0" borderId="0"/>
    <xf numFmtId="0" fontId="2" fillId="0" borderId="0"/>
    <xf numFmtId="9" fontId="8" fillId="0" borderId="0" applyFont="0" applyFill="0" applyBorder="0" applyAlignment="0" applyProtection="0"/>
    <xf numFmtId="0" fontId="1" fillId="0" borderId="0"/>
    <xf numFmtId="165" fontId="1" fillId="0" borderId="0" applyFont="0" applyFill="0" applyBorder="0" applyAlignment="0" applyProtection="0"/>
    <xf numFmtId="0" fontId="22" fillId="0" borderId="0"/>
    <xf numFmtId="9" fontId="1" fillId="0" borderId="0" applyFont="0" applyFill="0" applyBorder="0" applyAlignment="0" applyProtection="0"/>
    <xf numFmtId="170" fontId="11" fillId="0" borderId="0" applyFont="0" applyFill="0" applyBorder="0" applyAlignment="0" applyProtection="0"/>
    <xf numFmtId="0" fontId="8" fillId="0" borderId="0"/>
    <xf numFmtId="0" fontId="23" fillId="0" borderId="0"/>
    <xf numFmtId="9" fontId="8" fillId="0" borderId="0" applyFont="0" applyFill="0" applyBorder="0" applyAlignment="0" applyProtection="0"/>
    <xf numFmtId="9" fontId="22" fillId="0" borderId="0" applyFont="0" applyFill="0" applyBorder="0" applyAlignment="0" applyProtection="0"/>
    <xf numFmtId="0" fontId="22" fillId="0" borderId="0"/>
    <xf numFmtId="164" fontId="22" fillId="0" borderId="0" applyFont="0" applyFill="0" applyBorder="0" applyAlignment="0" applyProtection="0"/>
    <xf numFmtId="165" fontId="8" fillId="0" borderId="0" applyFont="0" applyFill="0" applyBorder="0" applyAlignment="0" applyProtection="0"/>
    <xf numFmtId="0" fontId="40" fillId="0" borderId="0" applyNumberFormat="0" applyFill="0" applyBorder="0" applyAlignment="0" applyProtection="0"/>
  </cellStyleXfs>
  <cellXfs count="982">
    <xf numFmtId="0" fontId="0" fillId="0" borderId="0" xfId="0"/>
    <xf numFmtId="0" fontId="11" fillId="0" borderId="0" xfId="4" applyFont="1"/>
    <xf numFmtId="0" fontId="11" fillId="0" borderId="0" xfId="0" applyFont="1"/>
    <xf numFmtId="0" fontId="15" fillId="0" borderId="0" xfId="0" applyFont="1"/>
    <xf numFmtId="0" fontId="11" fillId="0" borderId="0" xfId="0" applyFont="1" applyAlignment="1">
      <alignment wrapText="1"/>
    </xf>
    <xf numFmtId="167" fontId="15" fillId="0" borderId="0" xfId="1" applyNumberFormat="1" applyFont="1"/>
    <xf numFmtId="0" fontId="11" fillId="0" borderId="0" xfId="0" applyFont="1" applyAlignment="1">
      <alignment vertical="center" wrapText="1"/>
    </xf>
    <xf numFmtId="166" fontId="11" fillId="0" borderId="0" xfId="0" applyNumberFormat="1" applyFont="1" applyAlignment="1">
      <alignment vertical="center" wrapText="1"/>
    </xf>
    <xf numFmtId="0" fontId="14" fillId="0" borderId="0" xfId="0" applyFont="1" applyAlignment="1">
      <alignment vertical="center" wrapText="1"/>
    </xf>
    <xf numFmtId="0" fontId="6" fillId="0" borderId="0" xfId="3" applyFont="1" applyAlignment="1">
      <alignment horizontal="center" vertical="center"/>
    </xf>
    <xf numFmtId="0" fontId="6" fillId="0" borderId="0" xfId="3" applyFont="1" applyAlignment="1">
      <alignment horizontal="center" vertical="center" wrapText="1"/>
    </xf>
    <xf numFmtId="0" fontId="16" fillId="0" borderId="0" xfId="0" applyFont="1"/>
    <xf numFmtId="0" fontId="20" fillId="0" borderId="0" xfId="0" applyFont="1"/>
    <xf numFmtId="0" fontId="21" fillId="0" borderId="0" xfId="0" applyFont="1"/>
    <xf numFmtId="0" fontId="11" fillId="0" borderId="0" xfId="0" applyFont="1" applyAlignment="1">
      <alignment vertical="center"/>
    </xf>
    <xf numFmtId="0" fontId="10" fillId="0" borderId="0" xfId="3" applyFont="1"/>
    <xf numFmtId="0" fontId="11" fillId="0" borderId="0" xfId="3" applyFont="1" applyAlignment="1">
      <alignment horizontal="center" vertical="center" wrapText="1"/>
    </xf>
    <xf numFmtId="0" fontId="11" fillId="0" borderId="0" xfId="3" applyFont="1" applyAlignment="1">
      <alignment vertical="center" wrapText="1"/>
    </xf>
    <xf numFmtId="0" fontId="11" fillId="0" borderId="1" xfId="13" applyNumberFormat="1" applyFont="1" applyFill="1" applyBorder="1" applyAlignment="1" applyProtection="1">
      <alignment horizontal="left" vertical="center" wrapText="1"/>
    </xf>
    <xf numFmtId="0" fontId="11" fillId="0" borderId="1" xfId="13" applyNumberFormat="1" applyFont="1" applyFill="1" applyBorder="1" applyAlignment="1" applyProtection="1">
      <alignment horizontal="center" vertical="center" wrapText="1"/>
    </xf>
    <xf numFmtId="0" fontId="11" fillId="0" borderId="0" xfId="4" applyFont="1" applyAlignment="1">
      <alignment horizontal="left" vertical="center" wrapText="1"/>
    </xf>
    <xf numFmtId="0" fontId="24" fillId="0" borderId="0" xfId="3" applyFont="1" applyAlignment="1">
      <alignment horizontal="center" vertical="center" wrapText="1"/>
    </xf>
    <xf numFmtId="0" fontId="34" fillId="0" borderId="0" xfId="3" applyFont="1" applyAlignment="1">
      <alignment vertical="center" wrapText="1"/>
    </xf>
    <xf numFmtId="0" fontId="9" fillId="0" borderId="0" xfId="3" applyFont="1"/>
    <xf numFmtId="0" fontId="10" fillId="0" borderId="0" xfId="3" applyFont="1" applyFill="1" applyBorder="1"/>
    <xf numFmtId="0" fontId="26" fillId="0" borderId="0" xfId="3" applyFont="1" applyFill="1" applyBorder="1" applyAlignment="1">
      <alignment horizontal="left" vertical="center" wrapText="1"/>
    </xf>
    <xf numFmtId="0" fontId="9" fillId="0" borderId="0" xfId="3" applyFont="1" applyAlignment="1">
      <alignment horizontal="center" vertical="center" wrapText="1"/>
    </xf>
    <xf numFmtId="0" fontId="10" fillId="0" borderId="0" xfId="3" applyFont="1" applyFill="1" applyBorder="1" applyAlignment="1">
      <alignment vertical="center" wrapText="1"/>
    </xf>
    <xf numFmtId="0" fontId="10" fillId="0" borderId="0" xfId="3" applyFont="1" applyFill="1" applyBorder="1" applyAlignment="1">
      <alignment horizontal="left" vertical="center" wrapText="1"/>
    </xf>
    <xf numFmtId="0" fontId="9" fillId="0" borderId="0" xfId="3" applyFont="1" applyFill="1" applyBorder="1" applyAlignment="1">
      <alignment vertical="center"/>
    </xf>
    <xf numFmtId="0" fontId="11" fillId="0" borderId="0" xfId="4" applyFont="1" applyFill="1" applyBorder="1" applyAlignment="1">
      <alignment wrapText="1"/>
    </xf>
    <xf numFmtId="0" fontId="12" fillId="0" borderId="0" xfId="4" applyFont="1"/>
    <xf numFmtId="0" fontId="12" fillId="0" borderId="0" xfId="4" applyFont="1" applyAlignment="1">
      <alignment horizontal="left" vertical="center" wrapText="1"/>
    </xf>
    <xf numFmtId="0" fontId="37" fillId="0" borderId="0" xfId="0" applyFont="1" applyAlignment="1">
      <alignment wrapText="1"/>
    </xf>
    <xf numFmtId="0" fontId="39" fillId="0" borderId="0" xfId="3" applyFont="1" applyAlignment="1">
      <alignment horizontal="center" vertical="center"/>
    </xf>
    <xf numFmtId="0" fontId="3" fillId="0" borderId="0" xfId="0" applyFont="1" applyAlignment="1">
      <alignment vertical="center"/>
    </xf>
    <xf numFmtId="0" fontId="20" fillId="0" borderId="0" xfId="0" applyFont="1" applyAlignment="1">
      <alignment vertical="center"/>
    </xf>
    <xf numFmtId="0" fontId="21" fillId="0" borderId="0" xfId="0" applyFont="1" applyAlignment="1">
      <alignment vertical="center"/>
    </xf>
    <xf numFmtId="0" fontId="5" fillId="0" borderId="0" xfId="0" applyFont="1" applyAlignment="1">
      <alignment vertical="center"/>
    </xf>
    <xf numFmtId="0" fontId="35" fillId="0" borderId="0" xfId="0" applyFont="1" applyAlignment="1">
      <alignment vertical="center"/>
    </xf>
    <xf numFmtId="0" fontId="5" fillId="0" borderId="0" xfId="0" applyFont="1" applyFill="1" applyAlignment="1">
      <alignment vertical="center"/>
    </xf>
    <xf numFmtId="0" fontId="15" fillId="0" borderId="0" xfId="4" applyFont="1" applyAlignment="1">
      <alignment vertical="center"/>
    </xf>
    <xf numFmtId="0" fontId="16" fillId="0" borderId="0" xfId="4" applyFont="1" applyAlignment="1">
      <alignment vertical="center"/>
    </xf>
    <xf numFmtId="0" fontId="11" fillId="0" borderId="0" xfId="4" applyFont="1" applyAlignment="1">
      <alignment vertical="center"/>
    </xf>
    <xf numFmtId="0" fontId="37" fillId="0" borderId="0" xfId="4" applyFont="1" applyAlignment="1">
      <alignment vertical="center"/>
    </xf>
    <xf numFmtId="0" fontId="13" fillId="0" borderId="0" xfId="3" applyFont="1" applyAlignment="1">
      <alignment vertical="center"/>
    </xf>
    <xf numFmtId="0" fontId="9" fillId="0" borderId="0" xfId="3" applyFont="1" applyAlignment="1">
      <alignment vertical="center"/>
    </xf>
    <xf numFmtId="0" fontId="10" fillId="0" borderId="0" xfId="3" applyFont="1" applyAlignment="1">
      <alignment vertical="center" wrapText="1"/>
    </xf>
    <xf numFmtId="0" fontId="38" fillId="0" borderId="0" xfId="3" applyFont="1" applyAlignment="1">
      <alignment vertical="center" wrapText="1"/>
    </xf>
    <xf numFmtId="0" fontId="10" fillId="0" borderId="0" xfId="3" applyFont="1" applyAlignment="1">
      <alignment vertical="center"/>
    </xf>
    <xf numFmtId="0" fontId="12" fillId="0" borderId="0" xfId="3" applyFont="1" applyAlignment="1">
      <alignment vertical="center"/>
    </xf>
    <xf numFmtId="0" fontId="20" fillId="0" borderId="0" xfId="0" applyFont="1" applyAlignment="1">
      <alignment horizontal="center" vertical="center"/>
    </xf>
    <xf numFmtId="0" fontId="10" fillId="0" borderId="0" xfId="3" applyFont="1" applyAlignment="1">
      <alignment horizontal="center" vertical="center"/>
    </xf>
    <xf numFmtId="0" fontId="9" fillId="0" borderId="0" xfId="3" applyFont="1" applyAlignment="1">
      <alignment vertical="center" wrapText="1"/>
    </xf>
    <xf numFmtId="0" fontId="41" fillId="0" borderId="0" xfId="0" applyFont="1" applyAlignment="1">
      <alignment wrapText="1"/>
    </xf>
    <xf numFmtId="0" fontId="15" fillId="0" borderId="0" xfId="0" applyFont="1" applyAlignment="1">
      <alignment vertical="center"/>
    </xf>
    <xf numFmtId="0" fontId="16" fillId="0" borderId="0" xfId="0" applyFont="1" applyAlignment="1">
      <alignment vertical="center"/>
    </xf>
    <xf numFmtId="0" fontId="37" fillId="0" borderId="0" xfId="0" applyFont="1" applyAlignment="1">
      <alignment vertical="center"/>
    </xf>
    <xf numFmtId="166" fontId="15" fillId="0" borderId="0" xfId="0" applyNumberFormat="1" applyFont="1" applyAlignment="1">
      <alignment vertical="center"/>
    </xf>
    <xf numFmtId="0" fontId="17" fillId="0" borderId="0" xfId="3" applyFont="1" applyAlignment="1">
      <alignment vertical="center"/>
    </xf>
    <xf numFmtId="0" fontId="4" fillId="0" borderId="0" xfId="3" applyFont="1" applyAlignment="1">
      <alignment vertical="center"/>
    </xf>
    <xf numFmtId="0" fontId="6" fillId="0" borderId="0" xfId="3" applyFont="1" applyAlignment="1">
      <alignment vertical="center"/>
    </xf>
    <xf numFmtId="0" fontId="18" fillId="0" borderId="0" xfId="3" applyFont="1" applyAlignment="1">
      <alignment vertical="center"/>
    </xf>
    <xf numFmtId="0" fontId="36" fillId="3" borderId="7" xfId="4" applyFont="1" applyFill="1" applyBorder="1" applyAlignment="1">
      <alignment horizontal="center" vertical="center" wrapText="1"/>
    </xf>
    <xf numFmtId="0" fontId="14" fillId="0" borderId="0" xfId="0" applyFont="1" applyAlignment="1">
      <alignment vertical="center"/>
    </xf>
    <xf numFmtId="0" fontId="36" fillId="0" borderId="0" xfId="0" applyFont="1" applyAlignment="1">
      <alignment vertical="center" wrapText="1"/>
    </xf>
    <xf numFmtId="0" fontId="35" fillId="3" borderId="7" xfId="4" applyFont="1" applyFill="1" applyBorder="1" applyAlignment="1">
      <alignment horizontal="center" vertical="center" wrapText="1"/>
    </xf>
    <xf numFmtId="0" fontId="35" fillId="3" borderId="8" xfId="4" applyFont="1" applyFill="1" applyBorder="1" applyAlignment="1">
      <alignment horizontal="center" vertical="center" wrapText="1"/>
    </xf>
    <xf numFmtId="0" fontId="35" fillId="3" borderId="16" xfId="4" applyFont="1" applyFill="1" applyBorder="1" applyAlignment="1">
      <alignment horizontal="center" vertical="center" wrapText="1"/>
    </xf>
    <xf numFmtId="0" fontId="35" fillId="3" borderId="15" xfId="4" applyFont="1" applyFill="1" applyBorder="1" applyAlignment="1">
      <alignment horizontal="center" vertical="center" wrapText="1"/>
    </xf>
    <xf numFmtId="0" fontId="5" fillId="0" borderId="0" xfId="4" applyFont="1" applyAlignment="1">
      <alignment vertical="center"/>
    </xf>
    <xf numFmtId="0" fontId="20" fillId="0" borderId="0" xfId="3" applyFont="1" applyAlignment="1">
      <alignment vertical="center"/>
    </xf>
    <xf numFmtId="9" fontId="5" fillId="0" borderId="0" xfId="10" applyFont="1" applyAlignment="1">
      <alignment vertical="center"/>
    </xf>
    <xf numFmtId="171" fontId="3" fillId="5" borderId="4" xfId="11" applyNumberFormat="1" applyFont="1" applyFill="1" applyBorder="1" applyAlignment="1">
      <alignment horizontal="left" vertical="center"/>
    </xf>
    <xf numFmtId="171" fontId="3" fillId="5" borderId="14" xfId="11" applyNumberFormat="1" applyFont="1" applyFill="1" applyBorder="1" applyAlignment="1">
      <alignment horizontal="right" vertical="center"/>
    </xf>
    <xf numFmtId="171" fontId="3" fillId="7" borderId="6" xfId="11" applyNumberFormat="1" applyFont="1" applyFill="1" applyBorder="1" applyAlignment="1">
      <alignment horizontal="left" vertical="center"/>
    </xf>
    <xf numFmtId="171" fontId="3" fillId="7" borderId="1" xfId="11" applyNumberFormat="1" applyFont="1" applyFill="1" applyBorder="1" applyAlignment="1">
      <alignment horizontal="right" vertical="center"/>
    </xf>
    <xf numFmtId="171" fontId="5" fillId="0" borderId="5" xfId="11" applyNumberFormat="1" applyFont="1" applyBorder="1" applyAlignment="1">
      <alignment horizontal="left" vertical="center"/>
    </xf>
    <xf numFmtId="171" fontId="5" fillId="0" borderId="1" xfId="11" applyNumberFormat="1" applyFont="1" applyBorder="1" applyAlignment="1">
      <alignment horizontal="left" vertical="center"/>
    </xf>
    <xf numFmtId="171" fontId="5" fillId="0" borderId="7" xfId="11" applyNumberFormat="1" applyFont="1" applyBorder="1" applyAlignment="1">
      <alignment horizontal="left" vertical="center"/>
    </xf>
    <xf numFmtId="171" fontId="5" fillId="0" borderId="16" xfId="11" applyNumberFormat="1" applyFont="1" applyBorder="1" applyAlignment="1">
      <alignment horizontal="left" vertical="center"/>
    </xf>
    <xf numFmtId="171" fontId="5" fillId="0" borderId="26" xfId="11" applyNumberFormat="1" applyFont="1" applyBorder="1" applyAlignment="1">
      <alignment horizontal="left" vertical="center"/>
    </xf>
    <xf numFmtId="171" fontId="5" fillId="0" borderId="39" xfId="11" applyNumberFormat="1" applyFont="1" applyBorder="1" applyAlignment="1">
      <alignment horizontal="left" vertical="center"/>
    </xf>
    <xf numFmtId="0" fontId="13" fillId="0" borderId="0" xfId="12" applyFont="1" applyAlignment="1">
      <alignment vertical="center"/>
    </xf>
    <xf numFmtId="0" fontId="9" fillId="0" borderId="0" xfId="12" applyFont="1" applyAlignment="1">
      <alignment vertical="center"/>
    </xf>
    <xf numFmtId="0" fontId="10" fillId="0" borderId="0" xfId="12" applyFont="1" applyAlignment="1">
      <alignment vertical="center"/>
    </xf>
    <xf numFmtId="0" fontId="9" fillId="0" borderId="0" xfId="12" applyFont="1" applyAlignment="1">
      <alignment vertical="center" wrapText="1"/>
    </xf>
    <xf numFmtId="0" fontId="38" fillId="0" borderId="0" xfId="12" applyFont="1" applyAlignment="1">
      <alignment vertical="center" wrapText="1"/>
    </xf>
    <xf numFmtId="0" fontId="12" fillId="0" borderId="0" xfId="12" applyFont="1" applyAlignment="1">
      <alignment vertical="center"/>
    </xf>
    <xf numFmtId="171" fontId="3" fillId="3" borderId="19" xfId="11" applyNumberFormat="1" applyFont="1" applyFill="1" applyBorder="1" applyAlignment="1">
      <alignment horizontal="left" vertical="center"/>
    </xf>
    <xf numFmtId="171" fontId="3" fillId="3" borderId="21" xfId="11" applyNumberFormat="1" applyFont="1" applyFill="1" applyBorder="1" applyAlignment="1">
      <alignment horizontal="left" vertical="center"/>
    </xf>
    <xf numFmtId="171" fontId="3" fillId="3" borderId="29" xfId="11" applyNumberFormat="1" applyFont="1" applyFill="1" applyBorder="1" applyAlignment="1">
      <alignment horizontal="right" vertical="center"/>
    </xf>
    <xf numFmtId="171" fontId="3" fillId="3" borderId="20" xfId="11" applyNumberFormat="1" applyFont="1" applyFill="1" applyBorder="1" applyAlignment="1">
      <alignment horizontal="right" vertical="center"/>
    </xf>
    <xf numFmtId="171" fontId="5" fillId="0" borderId="0" xfId="4" applyNumberFormat="1" applyFont="1" applyAlignment="1">
      <alignment vertical="center"/>
    </xf>
    <xf numFmtId="171" fontId="3" fillId="5" borderId="3" xfId="11" applyNumberFormat="1" applyFont="1" applyFill="1" applyBorder="1" applyAlignment="1">
      <alignment vertical="center"/>
    </xf>
    <xf numFmtId="171" fontId="3" fillId="5" borderId="13" xfId="11" applyNumberFormat="1" applyFont="1" applyFill="1" applyBorder="1" applyAlignment="1">
      <alignment horizontal="right" vertical="center"/>
    </xf>
    <xf numFmtId="171" fontId="3" fillId="7" borderId="5" xfId="11" applyNumberFormat="1" applyFont="1" applyFill="1" applyBorder="1" applyAlignment="1">
      <alignment vertical="center"/>
    </xf>
    <xf numFmtId="171" fontId="3" fillId="7" borderId="2" xfId="11" applyNumberFormat="1" applyFont="1" applyFill="1" applyBorder="1" applyAlignment="1">
      <alignment horizontal="right" vertical="center"/>
    </xf>
    <xf numFmtId="171" fontId="5" fillId="0" borderId="2" xfId="11" applyNumberFormat="1" applyFont="1" applyBorder="1" applyAlignment="1">
      <alignment horizontal="left" vertical="center"/>
    </xf>
    <xf numFmtId="171" fontId="3" fillId="7" borderId="5" xfId="11" applyNumberFormat="1" applyFont="1" applyFill="1" applyBorder="1" applyAlignment="1">
      <alignment vertical="center" wrapText="1"/>
    </xf>
    <xf numFmtId="171" fontId="5" fillId="0" borderId="15" xfId="11" applyNumberFormat="1" applyFont="1" applyBorder="1" applyAlignment="1">
      <alignment horizontal="left" vertical="center"/>
    </xf>
    <xf numFmtId="169" fontId="5" fillId="0" borderId="0" xfId="4" applyNumberFormat="1" applyFont="1" applyAlignment="1">
      <alignment vertical="center"/>
    </xf>
    <xf numFmtId="169" fontId="3" fillId="3" borderId="21" xfId="10" applyNumberFormat="1" applyFont="1" applyFill="1" applyBorder="1" applyAlignment="1">
      <alignment horizontal="center" vertical="center"/>
    </xf>
    <xf numFmtId="169" fontId="3" fillId="5" borderId="4" xfId="10" applyNumberFormat="1" applyFont="1" applyFill="1" applyBorder="1" applyAlignment="1">
      <alignment horizontal="center" vertical="center"/>
    </xf>
    <xf numFmtId="169" fontId="3" fillId="7" borderId="6" xfId="10" applyNumberFormat="1" applyFont="1" applyFill="1" applyBorder="1" applyAlignment="1">
      <alignment horizontal="center" vertical="center"/>
    </xf>
    <xf numFmtId="169" fontId="5" fillId="0" borderId="6" xfId="10" applyNumberFormat="1" applyFont="1" applyBorder="1" applyAlignment="1">
      <alignment horizontal="center" vertical="center"/>
    </xf>
    <xf numFmtId="169" fontId="5" fillId="0" borderId="8" xfId="10" applyNumberFormat="1" applyFont="1" applyBorder="1" applyAlignment="1">
      <alignment horizontal="center" vertical="center"/>
    </xf>
    <xf numFmtId="0" fontId="11" fillId="0" borderId="0" xfId="3" applyFont="1" applyAlignment="1">
      <alignment vertical="center"/>
    </xf>
    <xf numFmtId="0" fontId="16" fillId="0" borderId="0" xfId="3" applyFont="1" applyBorder="1" applyAlignment="1">
      <alignment horizontal="left" vertical="center" wrapText="1"/>
    </xf>
    <xf numFmtId="0" fontId="15" fillId="0" borderId="0" xfId="3" applyFont="1" applyAlignment="1">
      <alignment vertical="center"/>
    </xf>
    <xf numFmtId="0" fontId="11" fillId="0" borderId="0" xfId="3" applyFont="1" applyBorder="1" applyAlignment="1">
      <alignment horizontal="left" vertical="center" wrapText="1"/>
    </xf>
    <xf numFmtId="0" fontId="15" fillId="3" borderId="36" xfId="13" applyNumberFormat="1" applyFont="1" applyFill="1" applyBorder="1" applyAlignment="1" applyProtection="1">
      <alignment horizontal="center" vertical="center" wrapText="1"/>
    </xf>
    <xf numFmtId="0" fontId="15" fillId="3" borderId="13" xfId="13" applyNumberFormat="1" applyFont="1" applyFill="1" applyBorder="1" applyAlignment="1" applyProtection="1">
      <alignment horizontal="center" vertical="center" wrapText="1"/>
    </xf>
    <xf numFmtId="0" fontId="15" fillId="3" borderId="14" xfId="13" applyNumberFormat="1" applyFont="1" applyFill="1" applyBorder="1" applyAlignment="1" applyProtection="1">
      <alignment horizontal="center" vertical="center" wrapText="1"/>
    </xf>
    <xf numFmtId="0" fontId="15" fillId="3" borderId="4" xfId="13" applyNumberFormat="1" applyFont="1" applyFill="1" applyBorder="1" applyAlignment="1" applyProtection="1">
      <alignment horizontal="center" vertical="center" wrapText="1"/>
    </xf>
    <xf numFmtId="0" fontId="37" fillId="3" borderId="37" xfId="13" applyNumberFormat="1" applyFont="1" applyFill="1" applyBorder="1" applyAlignment="1" applyProtection="1">
      <alignment horizontal="center" vertical="center" wrapText="1"/>
    </xf>
    <xf numFmtId="0" fontId="37" fillId="3" borderId="15" xfId="13" applyNumberFormat="1" applyFont="1" applyFill="1" applyBorder="1" applyAlignment="1" applyProtection="1">
      <alignment horizontal="center" vertical="center" wrapText="1"/>
    </xf>
    <xf numFmtId="0" fontId="37" fillId="3" borderId="16" xfId="13" applyNumberFormat="1" applyFont="1" applyFill="1" applyBorder="1" applyAlignment="1" applyProtection="1">
      <alignment horizontal="center" vertical="center" wrapText="1"/>
    </xf>
    <xf numFmtId="0" fontId="37" fillId="3" borderId="8" xfId="13" applyNumberFormat="1" applyFont="1" applyFill="1" applyBorder="1" applyAlignment="1" applyProtection="1">
      <alignment horizontal="center" vertical="center" wrapText="1"/>
    </xf>
    <xf numFmtId="3" fontId="15" fillId="3" borderId="45" xfId="8" applyNumberFormat="1" applyFont="1" applyFill="1" applyBorder="1" applyAlignment="1" applyProtection="1">
      <alignment horizontal="left" vertical="center" wrapText="1"/>
    </xf>
    <xf numFmtId="3" fontId="15" fillId="3" borderId="11" xfId="8" applyNumberFormat="1" applyFont="1" applyFill="1" applyBorder="1" applyAlignment="1" applyProtection="1">
      <alignment horizontal="center" vertical="center" wrapText="1"/>
    </xf>
    <xf numFmtId="3" fontId="15" fillId="3" borderId="12" xfId="8" applyNumberFormat="1" applyFont="1" applyFill="1" applyBorder="1" applyAlignment="1" applyProtection="1">
      <alignment horizontal="center" vertical="center" wrapText="1"/>
    </xf>
    <xf numFmtId="169" fontId="15" fillId="3" borderId="10" xfId="10" applyNumberFormat="1" applyFont="1" applyFill="1" applyBorder="1" applyAlignment="1" applyProtection="1">
      <alignment horizontal="center" vertical="center" wrapText="1"/>
    </xf>
    <xf numFmtId="0" fontId="15" fillId="3" borderId="1" xfId="3" applyFont="1" applyFill="1" applyBorder="1" applyAlignment="1">
      <alignment vertical="center"/>
    </xf>
    <xf numFmtId="0" fontId="15" fillId="3" borderId="1" xfId="3" applyFont="1" applyFill="1" applyBorder="1" applyAlignment="1">
      <alignment horizontal="center" vertical="center"/>
    </xf>
    <xf numFmtId="169" fontId="11" fillId="0" borderId="1" xfId="14" applyNumberFormat="1" applyFont="1" applyFill="1" applyBorder="1" applyAlignment="1">
      <alignment horizontal="center" vertical="center"/>
    </xf>
    <xf numFmtId="0" fontId="11" fillId="0" borderId="0" xfId="3" applyFont="1" applyFill="1" applyAlignment="1">
      <alignment vertical="center"/>
    </xf>
    <xf numFmtId="0" fontId="15" fillId="5" borderId="44" xfId="3" applyFont="1" applyFill="1" applyBorder="1" applyAlignment="1">
      <alignment horizontal="left" vertical="center"/>
    </xf>
    <xf numFmtId="0" fontId="15" fillId="5" borderId="2" xfId="3" applyFont="1" applyFill="1" applyBorder="1" applyAlignment="1">
      <alignment horizontal="center" vertical="center"/>
    </xf>
    <xf numFmtId="3" fontId="15" fillId="5" borderId="1" xfId="3" applyNumberFormat="1" applyFont="1" applyFill="1" applyBorder="1" applyAlignment="1">
      <alignment horizontal="center" vertical="center"/>
    </xf>
    <xf numFmtId="169" fontId="15" fillId="5" borderId="6" xfId="10" applyNumberFormat="1" applyFont="1" applyFill="1" applyBorder="1" applyAlignment="1">
      <alignment horizontal="center" vertical="center"/>
    </xf>
    <xf numFmtId="0" fontId="11" fillId="0" borderId="44" xfId="3" applyFont="1" applyFill="1" applyBorder="1" applyAlignment="1">
      <alignment horizontal="left" vertical="center"/>
    </xf>
    <xf numFmtId="0" fontId="10" fillId="0" borderId="2" xfId="3" applyFont="1" applyBorder="1" applyAlignment="1">
      <alignment horizontal="center" vertical="center"/>
    </xf>
    <xf numFmtId="3" fontId="11" fillId="0" borderId="1" xfId="3" applyNumberFormat="1" applyFont="1" applyFill="1" applyBorder="1" applyAlignment="1">
      <alignment horizontal="center" vertical="center"/>
    </xf>
    <xf numFmtId="169" fontId="11" fillId="0" borderId="6" xfId="10" applyNumberFormat="1" applyFont="1" applyBorder="1" applyAlignment="1">
      <alignment horizontal="center" vertical="center"/>
    </xf>
    <xf numFmtId="0" fontId="10" fillId="5" borderId="2" xfId="3" applyFont="1" applyFill="1" applyBorder="1" applyAlignment="1">
      <alignment horizontal="center" vertical="center"/>
    </xf>
    <xf numFmtId="0" fontId="11" fillId="0" borderId="37" xfId="3" applyFont="1" applyFill="1" applyBorder="1" applyAlignment="1">
      <alignment horizontal="left" vertical="center"/>
    </xf>
    <xf numFmtId="0" fontId="10" fillId="0" borderId="15" xfId="3" applyFont="1" applyBorder="1" applyAlignment="1">
      <alignment horizontal="center" vertical="center"/>
    </xf>
    <xf numFmtId="3" fontId="11" fillId="0" borderId="16" xfId="3" applyNumberFormat="1" applyFont="1" applyFill="1" applyBorder="1" applyAlignment="1">
      <alignment horizontal="center" vertical="center"/>
    </xf>
    <xf numFmtId="169" fontId="11" fillId="0" borderId="8" xfId="10" applyNumberFormat="1" applyFont="1" applyBorder="1" applyAlignment="1">
      <alignment horizontal="center" vertical="center"/>
    </xf>
    <xf numFmtId="3" fontId="10" fillId="0" borderId="0" xfId="3" applyNumberFormat="1" applyFont="1" applyAlignment="1">
      <alignment vertical="center"/>
    </xf>
    <xf numFmtId="0" fontId="11" fillId="0" borderId="0" xfId="3" applyFont="1" applyAlignment="1">
      <alignment horizontal="center" vertical="center"/>
    </xf>
    <xf numFmtId="0" fontId="15" fillId="0" borderId="0" xfId="3" applyFont="1" applyAlignment="1">
      <alignment horizontal="center" vertical="center"/>
    </xf>
    <xf numFmtId="0" fontId="13" fillId="0" borderId="0" xfId="0" applyFont="1"/>
    <xf numFmtId="0" fontId="24" fillId="0" borderId="0" xfId="3" applyFont="1" applyAlignment="1">
      <alignment vertical="center"/>
    </xf>
    <xf numFmtId="0" fontId="27" fillId="0" borderId="0" xfId="3" applyFont="1" applyBorder="1" applyAlignment="1">
      <alignment horizontal="left" vertical="center" wrapText="1"/>
    </xf>
    <xf numFmtId="0" fontId="15" fillId="3" borderId="3" xfId="13" applyNumberFormat="1" applyFont="1" applyFill="1" applyBorder="1" applyAlignment="1" applyProtection="1">
      <alignment horizontal="center" vertical="center" wrapText="1"/>
    </xf>
    <xf numFmtId="0" fontId="10" fillId="3" borderId="7" xfId="3" applyFont="1" applyFill="1" applyBorder="1" applyAlignment="1">
      <alignment horizontal="center" vertical="center" wrapText="1"/>
    </xf>
    <xf numFmtId="0" fontId="10" fillId="3" borderId="8" xfId="3" applyFont="1" applyFill="1" applyBorder="1" applyAlignment="1">
      <alignment horizontal="center" vertical="center" wrapText="1"/>
    </xf>
    <xf numFmtId="0" fontId="10" fillId="3" borderId="15" xfId="3" applyFont="1" applyFill="1" applyBorder="1" applyAlignment="1">
      <alignment horizontal="center" vertical="center" wrapText="1"/>
    </xf>
    <xf numFmtId="0" fontId="10" fillId="3" borderId="16" xfId="3" applyFont="1" applyFill="1" applyBorder="1" applyAlignment="1">
      <alignment horizontal="center" vertical="center" wrapText="1"/>
    </xf>
    <xf numFmtId="3" fontId="24" fillId="0" borderId="15" xfId="3" applyNumberFormat="1" applyFont="1" applyBorder="1" applyAlignment="1">
      <alignment horizontal="center" vertical="center"/>
    </xf>
    <xf numFmtId="3" fontId="24" fillId="0" borderId="16" xfId="3" applyNumberFormat="1" applyFont="1" applyBorder="1" applyAlignment="1">
      <alignment horizontal="center" vertical="center"/>
    </xf>
    <xf numFmtId="9" fontId="24" fillId="0" borderId="16" xfId="14" applyFont="1" applyBorder="1" applyAlignment="1">
      <alignment horizontal="center" vertical="center"/>
    </xf>
    <xf numFmtId="9" fontId="24" fillId="0" borderId="8" xfId="14" applyFont="1" applyBorder="1" applyAlignment="1">
      <alignment horizontal="center" vertical="center"/>
    </xf>
    <xf numFmtId="0" fontId="9" fillId="3" borderId="19" xfId="3" applyFont="1" applyFill="1" applyBorder="1" applyAlignment="1">
      <alignment vertical="center"/>
    </xf>
    <xf numFmtId="0" fontId="9" fillId="3" borderId="21" xfId="3" applyFont="1" applyFill="1" applyBorder="1" applyAlignment="1">
      <alignment vertical="center"/>
    </xf>
    <xf numFmtId="3" fontId="9" fillId="3" borderId="29" xfId="3" applyNumberFormat="1" applyFont="1" applyFill="1" applyBorder="1" applyAlignment="1">
      <alignment horizontal="center" vertical="center"/>
    </xf>
    <xf numFmtId="3" fontId="9" fillId="3" borderId="20" xfId="3" applyNumberFormat="1" applyFont="1" applyFill="1" applyBorder="1" applyAlignment="1">
      <alignment horizontal="center" vertical="center"/>
    </xf>
    <xf numFmtId="9" fontId="9" fillId="3" borderId="20" xfId="14" applyFont="1" applyFill="1" applyBorder="1" applyAlignment="1">
      <alignment horizontal="center" vertical="center"/>
    </xf>
    <xf numFmtId="9" fontId="9" fillId="3" borderId="21" xfId="14" applyFont="1" applyFill="1" applyBorder="1" applyAlignment="1">
      <alignment horizontal="center" vertical="center"/>
    </xf>
    <xf numFmtId="0" fontId="9" fillId="5" borderId="3" xfId="3" applyFont="1" applyFill="1" applyBorder="1" applyAlignment="1">
      <alignment horizontal="left" vertical="center"/>
    </xf>
    <xf numFmtId="3" fontId="9" fillId="5" borderId="13" xfId="3" applyNumberFormat="1" applyFont="1" applyFill="1" applyBorder="1" applyAlignment="1">
      <alignment horizontal="center" vertical="center"/>
    </xf>
    <xf numFmtId="3" fontId="9" fillId="5" borderId="14" xfId="3" applyNumberFormat="1" applyFont="1" applyFill="1" applyBorder="1" applyAlignment="1">
      <alignment horizontal="center" vertical="center"/>
    </xf>
    <xf numFmtId="9" fontId="9" fillId="5" borderId="14" xfId="14" applyFont="1" applyFill="1" applyBorder="1" applyAlignment="1">
      <alignment horizontal="center" vertical="center"/>
    </xf>
    <xf numFmtId="9" fontId="9" fillId="5" borderId="4" xfId="14" applyFont="1" applyFill="1" applyBorder="1" applyAlignment="1">
      <alignment horizontal="center" vertical="center"/>
    </xf>
    <xf numFmtId="0" fontId="9" fillId="7" borderId="5" xfId="3" applyFont="1" applyFill="1" applyBorder="1" applyAlignment="1">
      <alignment horizontal="left" vertical="center"/>
    </xf>
    <xf numFmtId="3" fontId="9" fillId="7" borderId="2" xfId="3" applyNumberFormat="1" applyFont="1" applyFill="1" applyBorder="1" applyAlignment="1">
      <alignment horizontal="center" vertical="center"/>
    </xf>
    <xf numFmtId="3" fontId="9" fillId="7" borderId="1" xfId="3" applyNumberFormat="1" applyFont="1" applyFill="1" applyBorder="1" applyAlignment="1">
      <alignment horizontal="center" vertical="center"/>
    </xf>
    <xf numFmtId="9" fontId="9" fillId="7" borderId="1" xfId="14" applyFont="1" applyFill="1" applyBorder="1" applyAlignment="1">
      <alignment horizontal="center" vertical="center"/>
    </xf>
    <xf numFmtId="9" fontId="9" fillId="7" borderId="6" xfId="14" applyFont="1" applyFill="1" applyBorder="1" applyAlignment="1">
      <alignment horizontal="center" vertical="center"/>
    </xf>
    <xf numFmtId="0" fontId="10" fillId="0" borderId="5" xfId="3" applyFont="1" applyBorder="1" applyAlignment="1">
      <alignment horizontal="left" vertical="center"/>
    </xf>
    <xf numFmtId="3" fontId="10" fillId="0" borderId="2" xfId="3" applyNumberFormat="1" applyFont="1" applyBorder="1" applyAlignment="1">
      <alignment horizontal="center" vertical="center"/>
    </xf>
    <xf numFmtId="3" fontId="10" fillId="0" borderId="1" xfId="3" applyNumberFormat="1" applyFont="1" applyBorder="1" applyAlignment="1">
      <alignment horizontal="center" vertical="center"/>
    </xf>
    <xf numFmtId="9" fontId="10" fillId="0" borderId="1" xfId="14" applyFont="1" applyBorder="1" applyAlignment="1">
      <alignment horizontal="center" vertical="center"/>
    </xf>
    <xf numFmtId="9" fontId="10" fillId="0" borderId="6" xfId="14" applyFont="1" applyBorder="1" applyAlignment="1">
      <alignment horizontal="center" vertical="center"/>
    </xf>
    <xf numFmtId="0" fontId="10" fillId="0" borderId="7" xfId="3" applyFont="1" applyBorder="1" applyAlignment="1">
      <alignment horizontal="left" vertical="center"/>
    </xf>
    <xf numFmtId="3" fontId="10" fillId="0" borderId="15" xfId="3" applyNumberFormat="1" applyFont="1" applyBorder="1" applyAlignment="1">
      <alignment horizontal="center" vertical="center"/>
    </xf>
    <xf numFmtId="3" fontId="10" fillId="0" borderId="16" xfId="3" applyNumberFormat="1" applyFont="1" applyBorder="1" applyAlignment="1">
      <alignment horizontal="center" vertical="center"/>
    </xf>
    <xf numFmtId="9" fontId="10" fillId="0" borderId="16" xfId="14" applyFont="1" applyBorder="1" applyAlignment="1">
      <alignment horizontal="center" vertical="center"/>
    </xf>
    <xf numFmtId="9" fontId="10" fillId="0" borderId="8" xfId="14" applyFont="1" applyBorder="1" applyAlignment="1">
      <alignment horizontal="center" vertical="center"/>
    </xf>
    <xf numFmtId="0" fontId="25" fillId="0" borderId="0" xfId="9" applyFont="1" applyBorder="1" applyAlignment="1">
      <alignment vertical="center" wrapText="1"/>
    </xf>
    <xf numFmtId="0" fontId="28" fillId="0" borderId="0" xfId="9" applyFont="1" applyAlignment="1">
      <alignment vertical="center"/>
    </xf>
    <xf numFmtId="0" fontId="29" fillId="0" borderId="0" xfId="9" applyFont="1" applyAlignment="1">
      <alignment vertical="center"/>
    </xf>
    <xf numFmtId="0" fontId="30" fillId="0" borderId="0" xfId="9" applyFont="1" applyAlignment="1">
      <alignment vertical="center"/>
    </xf>
    <xf numFmtId="0" fontId="31" fillId="0" borderId="0" xfId="9" applyFont="1" applyAlignment="1">
      <alignment vertical="center"/>
    </xf>
    <xf numFmtId="0" fontId="32" fillId="0" borderId="0" xfId="9" applyFont="1" applyAlignment="1">
      <alignment vertical="center"/>
    </xf>
    <xf numFmtId="0" fontId="33" fillId="0" borderId="0" xfId="16" applyFont="1" applyAlignment="1">
      <alignment vertical="center"/>
    </xf>
    <xf numFmtId="0" fontId="33" fillId="0" borderId="0" xfId="9" applyFont="1" applyAlignment="1">
      <alignment vertical="center"/>
    </xf>
    <xf numFmtId="0" fontId="7" fillId="0" borderId="0" xfId="0" applyFont="1" applyAlignment="1">
      <alignment horizontal="left" vertical="center"/>
    </xf>
    <xf numFmtId="0" fontId="45" fillId="0" borderId="0" xfId="0" applyFont="1"/>
    <xf numFmtId="0" fontId="45" fillId="0" borderId="0" xfId="0" applyFont="1" applyFill="1"/>
    <xf numFmtId="0" fontId="45" fillId="0" borderId="0" xfId="0" applyFont="1" applyFill="1" applyAlignment="1">
      <alignment horizontal="right"/>
    </xf>
    <xf numFmtId="3" fontId="45" fillId="0" borderId="0" xfId="0" applyNumberFormat="1" applyFont="1"/>
    <xf numFmtId="0" fontId="0" fillId="0" borderId="0" xfId="0" applyFill="1" applyBorder="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wrapText="1"/>
    </xf>
    <xf numFmtId="0" fontId="50" fillId="0" borderId="0" xfId="0" applyFont="1" applyFill="1" applyBorder="1" applyAlignment="1">
      <alignment vertical="center"/>
    </xf>
    <xf numFmtId="0" fontId="0" fillId="0" borderId="58" xfId="0" applyFill="1" applyBorder="1" applyAlignment="1">
      <alignment horizontal="center" vertical="center"/>
    </xf>
    <xf numFmtId="0" fontId="0" fillId="0" borderId="58" xfId="0" applyFill="1" applyBorder="1" applyAlignment="1">
      <alignment vertical="center" wrapText="1"/>
    </xf>
    <xf numFmtId="0" fontId="48" fillId="0" borderId="58" xfId="0" applyFont="1" applyBorder="1"/>
    <xf numFmtId="0" fontId="51" fillId="0" borderId="58" xfId="0" applyFont="1" applyBorder="1"/>
    <xf numFmtId="0" fontId="52" fillId="0" borderId="58" xfId="0" applyFont="1" applyFill="1" applyBorder="1" applyAlignment="1">
      <alignment horizontal="center" vertical="center"/>
    </xf>
    <xf numFmtId="0" fontId="47" fillId="0" borderId="58" xfId="19" applyFont="1" applyFill="1" applyBorder="1" applyAlignment="1">
      <alignment horizontal="left" vertical="center" wrapText="1"/>
    </xf>
    <xf numFmtId="0" fontId="47" fillId="0" borderId="58" xfId="19" applyFont="1" applyBorder="1" applyAlignment="1">
      <alignment vertical="center"/>
    </xf>
    <xf numFmtId="0" fontId="14" fillId="0" borderId="0" xfId="4" applyFont="1" applyAlignment="1">
      <alignment horizontal="left" vertical="center" wrapText="1"/>
    </xf>
    <xf numFmtId="0" fontId="52" fillId="3" borderId="2" xfId="0" applyFont="1" applyFill="1" applyBorder="1" applyAlignment="1">
      <alignment horizontal="center" vertical="center" wrapText="1"/>
    </xf>
    <xf numFmtId="0" fontId="52" fillId="3" borderId="1" xfId="0" applyFont="1" applyFill="1" applyBorder="1" applyAlignment="1">
      <alignment horizontal="center" vertical="center" wrapText="1"/>
    </xf>
    <xf numFmtId="0" fontId="52" fillId="3" borderId="6" xfId="0" applyFont="1" applyFill="1" applyBorder="1" applyAlignment="1">
      <alignment horizontal="center" vertical="center" wrapText="1"/>
    </xf>
    <xf numFmtId="0" fontId="52" fillId="3" borderId="37" xfId="0" applyFont="1" applyFill="1" applyBorder="1" applyAlignment="1">
      <alignment horizontal="center" vertical="center"/>
    </xf>
    <xf numFmtId="0" fontId="52" fillId="3" borderId="15" xfId="0" applyFont="1" applyFill="1" applyBorder="1" applyAlignment="1">
      <alignment horizontal="center" vertical="center"/>
    </xf>
    <xf numFmtId="0" fontId="52" fillId="3" borderId="16" xfId="0" applyFont="1" applyFill="1" applyBorder="1" applyAlignment="1">
      <alignment horizontal="center" vertical="center"/>
    </xf>
    <xf numFmtId="0" fontId="52" fillId="3" borderId="8" xfId="0" applyFont="1" applyFill="1" applyBorder="1" applyAlignment="1">
      <alignment horizontal="center" vertical="center"/>
    </xf>
    <xf numFmtId="0" fontId="52" fillId="3" borderId="16" xfId="0" applyFont="1" applyFill="1" applyBorder="1" applyAlignment="1">
      <alignment horizontal="center" vertical="center" wrapText="1"/>
    </xf>
    <xf numFmtId="0" fontId="52" fillId="0" borderId="10" xfId="0" applyFont="1" applyFill="1" applyBorder="1" applyAlignment="1">
      <alignment horizontal="left" vertical="center" wrapText="1"/>
    </xf>
    <xf numFmtId="3" fontId="52" fillId="0" borderId="11" xfId="0" applyNumberFormat="1" applyFont="1" applyBorder="1" applyAlignment="1">
      <alignment horizontal="center" vertical="center"/>
    </xf>
    <xf numFmtId="3" fontId="52" fillId="0" borderId="12" xfId="0" applyNumberFormat="1" applyFont="1" applyBorder="1" applyAlignment="1">
      <alignment horizontal="center" vertical="center"/>
    </xf>
    <xf numFmtId="3" fontId="52" fillId="0" borderId="10" xfId="0" applyNumberFormat="1" applyFont="1" applyBorder="1" applyAlignment="1">
      <alignment horizontal="center" vertical="center"/>
    </xf>
    <xf numFmtId="0" fontId="52" fillId="0" borderId="6" xfId="0" applyFont="1" applyFill="1" applyBorder="1" applyAlignment="1">
      <alignment horizontal="left" vertical="center" wrapText="1"/>
    </xf>
    <xf numFmtId="3" fontId="52" fillId="0" borderId="2" xfId="0" applyNumberFormat="1" applyFont="1" applyBorder="1" applyAlignment="1">
      <alignment horizontal="center" vertical="center"/>
    </xf>
    <xf numFmtId="3" fontId="52" fillId="0" borderId="1" xfId="0" applyNumberFormat="1" applyFont="1" applyBorder="1" applyAlignment="1">
      <alignment horizontal="center" vertical="center"/>
    </xf>
    <xf numFmtId="3" fontId="52" fillId="0" borderId="6" xfId="0" applyNumberFormat="1" applyFont="1" applyBorder="1" applyAlignment="1">
      <alignment horizontal="center" vertical="center"/>
    </xf>
    <xf numFmtId="3" fontId="52" fillId="2" borderId="6" xfId="0" applyNumberFormat="1" applyFont="1" applyFill="1" applyBorder="1" applyAlignment="1">
      <alignment horizontal="center" vertical="center"/>
    </xf>
    <xf numFmtId="0" fontId="52" fillId="0" borderId="27" xfId="0" applyFont="1" applyFill="1" applyBorder="1" applyAlignment="1">
      <alignment horizontal="left" vertical="center" wrapText="1"/>
    </xf>
    <xf numFmtId="3" fontId="52" fillId="0" borderId="30" xfId="0" applyNumberFormat="1" applyFont="1" applyBorder="1" applyAlignment="1">
      <alignment horizontal="center" vertical="center"/>
    </xf>
    <xf numFmtId="3" fontId="52" fillId="0" borderId="28" xfId="0" applyNumberFormat="1" applyFont="1" applyBorder="1" applyAlignment="1">
      <alignment horizontal="center" vertical="center"/>
    </xf>
    <xf numFmtId="3" fontId="52" fillId="0" borderId="27" xfId="0" applyNumberFormat="1" applyFont="1" applyBorder="1" applyAlignment="1">
      <alignment horizontal="center" vertical="center"/>
    </xf>
    <xf numFmtId="0" fontId="44" fillId="5" borderId="46" xfId="0" applyFont="1" applyFill="1" applyBorder="1" applyAlignment="1">
      <alignment horizontal="left" vertical="center" wrapText="1"/>
    </xf>
    <xf numFmtId="3" fontId="44" fillId="5" borderId="29" xfId="0" applyNumberFormat="1" applyFont="1" applyFill="1" applyBorder="1" applyAlignment="1">
      <alignment horizontal="center" vertical="center"/>
    </xf>
    <xf numFmtId="3" fontId="44" fillId="5" borderId="20" xfId="0" applyNumberFormat="1" applyFont="1" applyFill="1" applyBorder="1" applyAlignment="1">
      <alignment horizontal="center" vertical="center"/>
    </xf>
    <xf numFmtId="3" fontId="44" fillId="5" borderId="21" xfId="0" applyNumberFormat="1" applyFont="1" applyFill="1" applyBorder="1" applyAlignment="1">
      <alignment horizontal="center" vertical="center"/>
    </xf>
    <xf numFmtId="0" fontId="45" fillId="0" borderId="0" xfId="0" applyFont="1" applyFill="1" applyBorder="1"/>
    <xf numFmtId="0" fontId="45" fillId="0" borderId="0" xfId="0" applyFont="1" applyBorder="1"/>
    <xf numFmtId="0" fontId="36" fillId="0" borderId="0" xfId="0" applyFont="1" applyBorder="1" applyAlignment="1">
      <alignment vertical="center"/>
    </xf>
    <xf numFmtId="0" fontId="46" fillId="0" borderId="0" xfId="0" applyFont="1" applyBorder="1"/>
    <xf numFmtId="0" fontId="47" fillId="0" borderId="0" xfId="0" applyFont="1" applyBorder="1"/>
    <xf numFmtId="3" fontId="45" fillId="0" borderId="0" xfId="0" applyNumberFormat="1" applyFont="1" applyBorder="1"/>
    <xf numFmtId="3" fontId="46" fillId="0" borderId="0" xfId="0" applyNumberFormat="1" applyFont="1" applyBorder="1"/>
    <xf numFmtId="0" fontId="44" fillId="0" borderId="0" xfId="0" applyFont="1" applyBorder="1" applyAlignment="1">
      <alignment horizontal="left"/>
    </xf>
    <xf numFmtId="0" fontId="45" fillId="0" borderId="0" xfId="0" applyFont="1" applyBorder="1" applyAlignment="1">
      <alignment horizontal="left"/>
    </xf>
    <xf numFmtId="0" fontId="44" fillId="0" borderId="0" xfId="0" applyFont="1" applyBorder="1"/>
    <xf numFmtId="0" fontId="52" fillId="3" borderId="8" xfId="0" applyFont="1" applyFill="1" applyBorder="1" applyAlignment="1">
      <alignment horizontal="center" vertical="center" wrapText="1"/>
    </xf>
    <xf numFmtId="0" fontId="56" fillId="3" borderId="7" xfId="0" applyFont="1" applyFill="1" applyBorder="1" applyAlignment="1">
      <alignment horizontal="center" vertical="center" wrapText="1"/>
    </xf>
    <xf numFmtId="0" fontId="56" fillId="3" borderId="8" xfId="0" applyFont="1" applyFill="1" applyBorder="1" applyAlignment="1">
      <alignment horizontal="center" vertical="center" wrapText="1"/>
    </xf>
    <xf numFmtId="0" fontId="54" fillId="3" borderId="19" xfId="0" applyFont="1" applyFill="1" applyBorder="1" applyAlignment="1">
      <alignment vertical="center"/>
    </xf>
    <xf numFmtId="0" fontId="54" fillId="3" borderId="21" xfId="0" applyFont="1" applyFill="1" applyBorder="1" applyAlignment="1">
      <alignment vertical="center"/>
    </xf>
    <xf numFmtId="0" fontId="54" fillId="5" borderId="3" xfId="0" applyFont="1" applyFill="1" applyBorder="1" applyAlignment="1">
      <alignment horizontal="left" vertical="center"/>
    </xf>
    <xf numFmtId="0" fontId="54" fillId="5" borderId="4" xfId="0" applyFont="1" applyFill="1" applyBorder="1" applyAlignment="1">
      <alignment vertical="center"/>
    </xf>
    <xf numFmtId="0" fontId="54" fillId="6" borderId="5" xfId="0" applyFont="1" applyFill="1" applyBorder="1" applyAlignment="1">
      <alignment horizontal="left" vertical="center"/>
    </xf>
    <xf numFmtId="0" fontId="54" fillId="6" borderId="6" xfId="0" applyFont="1" applyFill="1" applyBorder="1" applyAlignment="1">
      <alignment vertical="center"/>
    </xf>
    <xf numFmtId="0" fontId="56" fillId="0" borderId="5" xfId="0" applyFont="1" applyBorder="1" applyAlignment="1">
      <alignment horizontal="left" vertical="center"/>
    </xf>
    <xf numFmtId="0" fontId="56" fillId="0" borderId="6" xfId="0" applyFont="1" applyBorder="1" applyAlignment="1">
      <alignment horizontal="center" vertical="center"/>
    </xf>
    <xf numFmtId="0" fontId="54" fillId="6" borderId="6" xfId="0" applyFont="1" applyFill="1" applyBorder="1" applyAlignment="1">
      <alignment horizontal="center" vertical="center"/>
    </xf>
    <xf numFmtId="0" fontId="56" fillId="0" borderId="7" xfId="0" applyFont="1" applyFill="1" applyBorder="1" applyAlignment="1">
      <alignment horizontal="left" vertical="center"/>
    </xf>
    <xf numFmtId="0" fontId="56" fillId="0" borderId="8" xfId="0" applyFont="1" applyFill="1" applyBorder="1" applyAlignment="1">
      <alignment horizontal="center" vertical="center"/>
    </xf>
    <xf numFmtId="0" fontId="54" fillId="5" borderId="4" xfId="0" applyFont="1" applyFill="1" applyBorder="1" applyAlignment="1">
      <alignment horizontal="center" vertical="center"/>
    </xf>
    <xf numFmtId="0" fontId="56" fillId="0" borderId="7" xfId="0" applyFont="1" applyBorder="1" applyAlignment="1">
      <alignment horizontal="left" vertical="center"/>
    </xf>
    <xf numFmtId="0" fontId="56" fillId="0" borderId="8" xfId="0" applyFont="1" applyBorder="1" applyAlignment="1">
      <alignment horizontal="center" vertical="center"/>
    </xf>
    <xf numFmtId="0" fontId="56" fillId="0" borderId="5" xfId="0" applyFont="1" applyFill="1" applyBorder="1" applyAlignment="1">
      <alignment horizontal="left" vertical="center"/>
    </xf>
    <xf numFmtId="0" fontId="56" fillId="0" borderId="6" xfId="0" applyFont="1" applyFill="1" applyBorder="1" applyAlignment="1">
      <alignment horizontal="center" vertical="center"/>
    </xf>
    <xf numFmtId="0" fontId="56" fillId="0" borderId="5" xfId="0" applyFont="1" applyBorder="1" applyAlignment="1">
      <alignment horizontal="left" vertical="center" wrapText="1"/>
    </xf>
    <xf numFmtId="0" fontId="56" fillId="0" borderId="0" xfId="0" applyFont="1" applyAlignment="1">
      <alignment vertical="center"/>
    </xf>
    <xf numFmtId="168" fontId="11" fillId="0" borderId="0" xfId="4" applyNumberFormat="1" applyFont="1" applyBorder="1" applyAlignment="1">
      <alignment horizontal="center" vertical="center"/>
    </xf>
    <xf numFmtId="0" fontId="16" fillId="0" borderId="0" xfId="4" applyFont="1" applyFill="1" applyAlignment="1">
      <alignment vertical="center"/>
    </xf>
    <xf numFmtId="0" fontId="15" fillId="0" borderId="0" xfId="4" applyFont="1" applyFill="1" applyBorder="1" applyAlignment="1">
      <alignment horizontal="center" vertical="center"/>
    </xf>
    <xf numFmtId="0" fontId="15" fillId="0" borderId="0" xfId="4" applyFont="1" applyFill="1" applyBorder="1" applyAlignment="1">
      <alignment horizontal="center" vertical="center" wrapText="1"/>
    </xf>
    <xf numFmtId="0" fontId="37" fillId="0" borderId="0" xfId="4" applyFont="1" applyFill="1" applyBorder="1" applyAlignment="1">
      <alignment horizontal="center" vertical="center" wrapText="1"/>
    </xf>
    <xf numFmtId="168" fontId="11" fillId="0" borderId="0" xfId="4" applyNumberFormat="1" applyFont="1" applyFill="1" applyBorder="1" applyAlignment="1">
      <alignment horizontal="center" vertical="center"/>
    </xf>
    <xf numFmtId="168" fontId="15" fillId="0" borderId="0" xfId="4" applyNumberFormat="1" applyFont="1" applyFill="1" applyBorder="1" applyAlignment="1">
      <alignment horizontal="center" vertical="center"/>
    </xf>
    <xf numFmtId="0" fontId="11" fillId="0" borderId="0" xfId="4" applyFont="1" applyFill="1" applyAlignment="1">
      <alignment vertical="center"/>
    </xf>
    <xf numFmtId="0" fontId="11" fillId="0" borderId="0" xfId="0" applyFont="1" applyFill="1" applyAlignment="1">
      <alignment vertical="center"/>
    </xf>
    <xf numFmtId="0" fontId="44" fillId="3" borderId="26" xfId="4" applyFont="1" applyFill="1" applyBorder="1" applyAlignment="1">
      <alignment horizontal="center" vertical="center" wrapText="1"/>
    </xf>
    <xf numFmtId="0" fontId="44" fillId="3" borderId="28" xfId="4" applyFont="1" applyFill="1" applyBorder="1" applyAlignment="1">
      <alignment horizontal="center" vertical="center" wrapText="1"/>
    </xf>
    <xf numFmtId="0" fontId="44" fillId="3" borderId="27" xfId="4" applyFont="1" applyFill="1" applyBorder="1" applyAlignment="1">
      <alignment horizontal="center" vertical="center" wrapText="1"/>
    </xf>
    <xf numFmtId="0" fontId="45" fillId="3" borderId="7" xfId="4" applyFont="1" applyFill="1" applyBorder="1" applyAlignment="1">
      <alignment horizontal="center" vertical="center" wrapText="1"/>
    </xf>
    <xf numFmtId="0" fontId="45" fillId="3" borderId="8" xfId="4" applyFont="1" applyFill="1" applyBorder="1" applyAlignment="1">
      <alignment horizontal="center" vertical="center" wrapText="1"/>
    </xf>
    <xf numFmtId="0" fontId="45" fillId="3" borderId="16" xfId="4" applyFont="1" applyFill="1" applyBorder="1" applyAlignment="1">
      <alignment horizontal="center" vertical="center" wrapText="1"/>
    </xf>
    <xf numFmtId="0" fontId="45" fillId="0" borderId="9" xfId="4" applyFont="1" applyBorder="1" applyAlignment="1">
      <alignment horizontal="left" vertical="center" wrapText="1"/>
    </xf>
    <xf numFmtId="0" fontId="45" fillId="0" borderId="10" xfId="4" applyFont="1" applyBorder="1" applyAlignment="1">
      <alignment vertical="center" wrapText="1"/>
    </xf>
    <xf numFmtId="3" fontId="45" fillId="0" borderId="9" xfId="4" applyNumberFormat="1" applyFont="1" applyBorder="1" applyAlignment="1">
      <alignment horizontal="center" vertical="center"/>
    </xf>
    <xf numFmtId="3" fontId="45" fillId="0" borderId="12" xfId="4" applyNumberFormat="1" applyFont="1" applyBorder="1" applyAlignment="1">
      <alignment horizontal="center" vertical="center"/>
    </xf>
    <xf numFmtId="168" fontId="45" fillId="0" borderId="10" xfId="4" applyNumberFormat="1" applyFont="1" applyBorder="1" applyAlignment="1">
      <alignment horizontal="center" vertical="center"/>
    </xf>
    <xf numFmtId="0" fontId="45" fillId="0" borderId="5" xfId="4" applyFont="1" applyBorder="1" applyAlignment="1">
      <alignment horizontal="left" vertical="center" wrapText="1"/>
    </xf>
    <xf numFmtId="0" fontId="45" fillId="0" borderId="6" xfId="4" applyFont="1" applyBorder="1" applyAlignment="1">
      <alignment vertical="center" wrapText="1"/>
    </xf>
    <xf numFmtId="3" fontId="45" fillId="0" borderId="5" xfId="4" applyNumberFormat="1" applyFont="1" applyBorder="1" applyAlignment="1">
      <alignment horizontal="center" vertical="center"/>
    </xf>
    <xf numFmtId="3" fontId="45" fillId="0" borderId="1" xfId="4" applyNumberFormat="1" applyFont="1" applyBorder="1" applyAlignment="1">
      <alignment horizontal="center" vertical="center"/>
    </xf>
    <xf numFmtId="168" fontId="45" fillId="0" borderId="6" xfId="4" applyNumberFormat="1" applyFont="1" applyBorder="1" applyAlignment="1">
      <alignment horizontal="center" vertical="center"/>
    </xf>
    <xf numFmtId="3" fontId="45" fillId="2" borderId="5" xfId="4" applyNumberFormat="1" applyFont="1" applyFill="1" applyBorder="1" applyAlignment="1">
      <alignment horizontal="center" vertical="center"/>
    </xf>
    <xf numFmtId="0" fontId="45" fillId="0" borderId="26" xfId="4" applyFont="1" applyBorder="1" applyAlignment="1">
      <alignment horizontal="left" vertical="center" wrapText="1"/>
    </xf>
    <xf numFmtId="0" fontId="45" fillId="0" borderId="27" xfId="4" applyFont="1" applyBorder="1" applyAlignment="1">
      <alignment vertical="center" wrapText="1"/>
    </xf>
    <xf numFmtId="3" fontId="45" fillId="0" borderId="26" xfId="4" applyNumberFormat="1" applyFont="1" applyBorder="1" applyAlignment="1">
      <alignment horizontal="center" vertical="center"/>
    </xf>
    <xf numFmtId="3" fontId="45" fillId="0" borderId="28" xfId="4" applyNumberFormat="1" applyFont="1" applyBorder="1" applyAlignment="1">
      <alignment horizontal="center" vertical="center"/>
    </xf>
    <xf numFmtId="168" fontId="45" fillId="0" borderId="27" xfId="4" applyNumberFormat="1" applyFont="1" applyBorder="1" applyAlignment="1">
      <alignment horizontal="center" vertical="center"/>
    </xf>
    <xf numFmtId="3" fontId="44" fillId="5" borderId="19" xfId="4" applyNumberFormat="1" applyFont="1" applyFill="1" applyBorder="1" applyAlignment="1">
      <alignment horizontal="center" vertical="center"/>
    </xf>
    <xf numFmtId="3" fontId="44" fillId="5" borderId="20" xfId="4" applyNumberFormat="1" applyFont="1" applyFill="1" applyBorder="1" applyAlignment="1">
      <alignment horizontal="center" vertical="center"/>
    </xf>
    <xf numFmtId="168" fontId="44" fillId="5" borderId="21" xfId="4" applyNumberFormat="1" applyFont="1" applyFill="1" applyBorder="1" applyAlignment="1">
      <alignment horizontal="center" vertical="center"/>
    </xf>
    <xf numFmtId="0" fontId="45" fillId="0" borderId="0" xfId="4" applyFont="1" applyAlignment="1">
      <alignment vertical="center"/>
    </xf>
    <xf numFmtId="3" fontId="45" fillId="0" borderId="0" xfId="4" applyNumberFormat="1" applyFont="1" applyAlignment="1">
      <alignment vertical="center"/>
    </xf>
    <xf numFmtId="0" fontId="45" fillId="0" borderId="0" xfId="0" applyFont="1" applyAlignment="1">
      <alignment vertical="center"/>
    </xf>
    <xf numFmtId="3" fontId="45" fillId="0" borderId="0" xfId="0" applyNumberFormat="1" applyFont="1" applyAlignment="1">
      <alignment vertical="center"/>
    </xf>
    <xf numFmtId="0" fontId="45" fillId="0" borderId="0" xfId="0" applyFont="1" applyBorder="1" applyAlignment="1">
      <alignment horizontal="left" vertical="center" wrapText="1"/>
    </xf>
    <xf numFmtId="168" fontId="45" fillId="0" borderId="0" xfId="4" applyNumberFormat="1" applyFont="1" applyBorder="1" applyAlignment="1">
      <alignment horizontal="center" vertical="center"/>
    </xf>
    <xf numFmtId="168" fontId="44" fillId="0" borderId="0" xfId="4" applyNumberFormat="1" applyFont="1" applyFill="1" applyBorder="1" applyAlignment="1">
      <alignment horizontal="center" vertical="center"/>
    </xf>
    <xf numFmtId="0" fontId="44" fillId="0" borderId="0" xfId="4" applyFont="1" applyFill="1" applyBorder="1" applyAlignment="1">
      <alignment horizontal="center" vertical="center"/>
    </xf>
    <xf numFmtId="0" fontId="44" fillId="0" borderId="0" xfId="4" applyFont="1" applyFill="1" applyBorder="1" applyAlignment="1">
      <alignment horizontal="center" vertical="center" wrapText="1"/>
    </xf>
    <xf numFmtId="0" fontId="45" fillId="0" borderId="0" xfId="4" applyFont="1" applyFill="1" applyBorder="1" applyAlignment="1">
      <alignment horizontal="center" vertical="center" wrapText="1"/>
    </xf>
    <xf numFmtId="0" fontId="44" fillId="3" borderId="1" xfId="0" applyFont="1" applyFill="1" applyBorder="1" applyAlignment="1">
      <alignment horizontal="center" vertical="center" wrapText="1"/>
    </xf>
    <xf numFmtId="0" fontId="44" fillId="8" borderId="1" xfId="5" applyFont="1" applyFill="1" applyBorder="1" applyAlignment="1">
      <alignment horizontal="center" vertical="center" wrapText="1"/>
    </xf>
    <xf numFmtId="0" fontId="45" fillId="3" borderId="1" xfId="0" applyFont="1" applyFill="1" applyBorder="1" applyAlignment="1">
      <alignment horizontal="center" vertical="center" wrapText="1"/>
    </xf>
    <xf numFmtId="0" fontId="45" fillId="8" borderId="1" xfId="5" applyFont="1" applyFill="1" applyBorder="1" applyAlignment="1">
      <alignment horizontal="center" vertical="center" wrapText="1"/>
    </xf>
    <xf numFmtId="0" fontId="57" fillId="0" borderId="1" xfId="3" applyFont="1" applyBorder="1" applyAlignment="1">
      <alignment vertical="center"/>
    </xf>
    <xf numFmtId="0" fontId="57" fillId="0" borderId="0" xfId="3" applyFont="1" applyAlignment="1">
      <alignment vertical="center"/>
    </xf>
    <xf numFmtId="0" fontId="57" fillId="0" borderId="0" xfId="3" applyFont="1" applyAlignment="1">
      <alignment horizontal="center" vertical="center"/>
    </xf>
    <xf numFmtId="0" fontId="45" fillId="0" borderId="1" xfId="0" applyFont="1" applyBorder="1" applyAlignment="1">
      <alignment horizontal="left" vertical="center" wrapText="1"/>
    </xf>
    <xf numFmtId="0" fontId="45" fillId="0" borderId="1" xfId="5" applyFont="1" applyFill="1" applyBorder="1" applyAlignment="1">
      <alignment horizontal="left" vertical="center" wrapText="1"/>
    </xf>
    <xf numFmtId="0" fontId="45" fillId="0" borderId="1" xfId="0" applyFont="1" applyBorder="1" applyAlignment="1">
      <alignment horizontal="center" vertical="center" wrapText="1"/>
    </xf>
    <xf numFmtId="9" fontId="45" fillId="0" borderId="1" xfId="2" applyFont="1" applyBorder="1" applyAlignment="1">
      <alignment horizontal="center" vertical="center"/>
    </xf>
    <xf numFmtId="1" fontId="45" fillId="0" borderId="1" xfId="0" applyNumberFormat="1" applyFont="1" applyBorder="1" applyAlignment="1">
      <alignment horizontal="center" vertical="center" wrapText="1"/>
    </xf>
    <xf numFmtId="0" fontId="44" fillId="5" borderId="1" xfId="0" applyFont="1" applyFill="1" applyBorder="1"/>
    <xf numFmtId="1" fontId="44" fillId="5" borderId="1" xfId="0" applyNumberFormat="1" applyFont="1" applyFill="1" applyBorder="1" applyAlignment="1">
      <alignment horizontal="center" vertical="center" wrapText="1"/>
    </xf>
    <xf numFmtId="9" fontId="44" fillId="5" borderId="1" xfId="2" applyFont="1" applyFill="1" applyBorder="1" applyAlignment="1">
      <alignment horizontal="center" vertical="center"/>
    </xf>
    <xf numFmtId="0" fontId="44" fillId="3" borderId="5" xfId="0" applyFont="1" applyFill="1" applyBorder="1" applyAlignment="1">
      <alignment horizontal="center" vertical="center" wrapText="1"/>
    </xf>
    <xf numFmtId="0" fontId="44" fillId="3" borderId="6" xfId="0" applyFont="1" applyFill="1" applyBorder="1" applyAlignment="1">
      <alignment horizontal="center" vertical="center" wrapText="1"/>
    </xf>
    <xf numFmtId="0" fontId="45" fillId="3" borderId="7" xfId="0" applyFont="1" applyFill="1" applyBorder="1" applyAlignment="1">
      <alignment horizontal="center" vertical="center" wrapText="1"/>
    </xf>
    <xf numFmtId="0" fontId="45" fillId="3" borderId="8" xfId="0" applyFont="1" applyFill="1" applyBorder="1" applyAlignment="1">
      <alignment horizontal="center" vertical="center" wrapText="1"/>
    </xf>
    <xf numFmtId="0" fontId="45" fillId="0" borderId="10" xfId="0" applyFont="1" applyBorder="1" applyAlignment="1">
      <alignment vertical="center"/>
    </xf>
    <xf numFmtId="0" fontId="45" fillId="0" borderId="6" xfId="0" applyFont="1" applyBorder="1" applyAlignment="1">
      <alignment vertical="center"/>
    </xf>
    <xf numFmtId="0" fontId="59" fillId="0" borderId="27" xfId="0" applyFont="1" applyBorder="1" applyAlignment="1">
      <alignment vertical="center"/>
    </xf>
    <xf numFmtId="0" fontId="16" fillId="0" borderId="0" xfId="0" applyFont="1" applyAlignment="1">
      <alignment horizontal="center" vertical="center"/>
    </xf>
    <xf numFmtId="166" fontId="15" fillId="0" borderId="0" xfId="0" applyNumberFormat="1" applyFont="1" applyAlignment="1">
      <alignment horizontal="center" vertical="center"/>
    </xf>
    <xf numFmtId="0" fontId="11" fillId="0" borderId="0" xfId="0" applyFont="1" applyAlignment="1">
      <alignment horizontal="center" vertical="center"/>
    </xf>
    <xf numFmtId="0" fontId="60" fillId="0" borderId="0" xfId="3" applyFont="1" applyAlignment="1">
      <alignment vertical="center"/>
    </xf>
    <xf numFmtId="0" fontId="7" fillId="0" borderId="0" xfId="7" applyFont="1" applyAlignment="1">
      <alignment vertical="center"/>
    </xf>
    <xf numFmtId="0" fontId="61" fillId="0" borderId="0" xfId="7" applyFont="1" applyAlignment="1">
      <alignment vertical="center"/>
    </xf>
    <xf numFmtId="0" fontId="62" fillId="0" borderId="0" xfId="3" applyFont="1" applyAlignment="1">
      <alignment horizontal="center" vertical="center"/>
    </xf>
    <xf numFmtId="0" fontId="54" fillId="3" borderId="5" xfId="3" applyFont="1" applyFill="1" applyBorder="1" applyAlignment="1">
      <alignment horizontal="center" vertical="center" wrapText="1"/>
    </xf>
    <xf numFmtId="0" fontId="56" fillId="3" borderId="1" xfId="3" applyFont="1" applyFill="1" applyBorder="1" applyAlignment="1">
      <alignment horizontal="center" vertical="center" wrapText="1"/>
    </xf>
    <xf numFmtId="0" fontId="56" fillId="3" borderId="6" xfId="3" applyFont="1" applyFill="1" applyBorder="1" applyAlignment="1">
      <alignment horizontal="center" vertical="center" wrapText="1"/>
    </xf>
    <xf numFmtId="0" fontId="56" fillId="3" borderId="5" xfId="3" applyFont="1" applyFill="1" applyBorder="1" applyAlignment="1">
      <alignment horizontal="center" vertical="center" wrapText="1"/>
    </xf>
    <xf numFmtId="0" fontId="56" fillId="3" borderId="7" xfId="3" applyFont="1" applyFill="1" applyBorder="1" applyAlignment="1">
      <alignment horizontal="center" vertical="center" wrapText="1"/>
    </xf>
    <xf numFmtId="0" fontId="56" fillId="3" borderId="8" xfId="3" applyFont="1" applyFill="1" applyBorder="1" applyAlignment="1">
      <alignment horizontal="center" vertical="center" wrapText="1"/>
    </xf>
    <xf numFmtId="0" fontId="56" fillId="3" borderId="16" xfId="3" applyFont="1" applyFill="1" applyBorder="1" applyAlignment="1">
      <alignment horizontal="center" vertical="center" wrapText="1"/>
    </xf>
    <xf numFmtId="0" fontId="54" fillId="3" borderId="19" xfId="3" applyFont="1" applyFill="1" applyBorder="1" applyAlignment="1">
      <alignment vertical="center"/>
    </xf>
    <xf numFmtId="0" fontId="54" fillId="3" borderId="21" xfId="3" applyFont="1" applyFill="1" applyBorder="1" applyAlignment="1">
      <alignment vertical="center"/>
    </xf>
    <xf numFmtId="0" fontId="63" fillId="0" borderId="0" xfId="3" applyFont="1" applyAlignment="1">
      <alignment vertical="center"/>
    </xf>
    <xf numFmtId="0" fontId="63" fillId="5" borderId="33" xfId="3" applyFont="1" applyFill="1" applyBorder="1" applyAlignment="1">
      <alignment horizontal="left" vertical="center"/>
    </xf>
    <xf numFmtId="0" fontId="62" fillId="0" borderId="5" xfId="3" applyFont="1" applyBorder="1" applyAlignment="1">
      <alignment horizontal="left" vertical="center"/>
    </xf>
    <xf numFmtId="0" fontId="62" fillId="0" borderId="0" xfId="3" applyFont="1" applyAlignment="1">
      <alignment vertical="center"/>
    </xf>
    <xf numFmtId="0" fontId="62" fillId="0" borderId="26" xfId="3" applyFont="1" applyBorder="1" applyAlignment="1">
      <alignment horizontal="left" vertical="center"/>
    </xf>
    <xf numFmtId="0" fontId="63" fillId="5" borderId="35" xfId="3" applyFont="1" applyFill="1" applyBorder="1" applyAlignment="1">
      <alignment horizontal="left" vertical="center"/>
    </xf>
    <xf numFmtId="0" fontId="62" fillId="0" borderId="7" xfId="3" applyFont="1" applyBorder="1" applyAlignment="1">
      <alignment horizontal="left" vertical="center"/>
    </xf>
    <xf numFmtId="0" fontId="62" fillId="0" borderId="0" xfId="3" applyFont="1" applyAlignment="1">
      <alignment horizontal="left" vertical="center"/>
    </xf>
    <xf numFmtId="0" fontId="54" fillId="0" borderId="0" xfId="7" applyFont="1" applyAlignment="1">
      <alignment vertical="center"/>
    </xf>
    <xf numFmtId="0" fontId="64" fillId="0" borderId="0" xfId="7" applyFont="1" applyAlignment="1">
      <alignment vertical="center"/>
    </xf>
    <xf numFmtId="0" fontId="54" fillId="3" borderId="15" xfId="3" applyFont="1" applyFill="1" applyBorder="1" applyAlignment="1">
      <alignment horizontal="center" vertical="center" wrapText="1"/>
    </xf>
    <xf numFmtId="0" fontId="56" fillId="3" borderId="15" xfId="3" applyFont="1" applyFill="1" applyBorder="1" applyAlignment="1">
      <alignment horizontal="center" vertical="center" wrapText="1"/>
    </xf>
    <xf numFmtId="0" fontId="62" fillId="0" borderId="0" xfId="3" applyFont="1" applyAlignment="1">
      <alignment horizontal="center" vertical="center" wrapText="1"/>
    </xf>
    <xf numFmtId="0" fontId="54" fillId="0" borderId="36" xfId="3" applyFont="1" applyFill="1" applyBorder="1" applyAlignment="1">
      <alignment horizontal="center" vertical="center"/>
    </xf>
    <xf numFmtId="0" fontId="54" fillId="0" borderId="44" xfId="3" applyFont="1" applyFill="1" applyBorder="1" applyAlignment="1">
      <alignment horizontal="center" vertical="center"/>
    </xf>
    <xf numFmtId="0" fontId="54" fillId="0" borderId="37" xfId="3" applyFont="1" applyFill="1" applyBorder="1" applyAlignment="1">
      <alignment horizontal="center" vertical="center"/>
    </xf>
    <xf numFmtId="0" fontId="57" fillId="0" borderId="0" xfId="0" applyFont="1" applyAlignment="1">
      <alignment horizontal="left" vertical="center"/>
    </xf>
    <xf numFmtId="3" fontId="54" fillId="3" borderId="19" xfId="3" applyNumberFormat="1" applyFont="1" applyFill="1" applyBorder="1" applyAlignment="1">
      <alignment horizontal="center" vertical="center"/>
    </xf>
    <xf numFmtId="0" fontId="63" fillId="5" borderId="34" xfId="3" applyFont="1" applyFill="1" applyBorder="1" applyAlignment="1">
      <alignment horizontal="center" vertical="center"/>
    </xf>
    <xf numFmtId="0" fontId="62" fillId="0" borderId="6" xfId="3" applyFont="1" applyBorder="1" applyAlignment="1">
      <alignment horizontal="center" vertical="center"/>
    </xf>
    <xf numFmtId="0" fontId="62" fillId="0" borderId="27" xfId="3" applyFont="1" applyBorder="1" applyAlignment="1">
      <alignment horizontal="center" vertical="center"/>
    </xf>
    <xf numFmtId="0" fontId="63" fillId="5" borderId="31" xfId="3" applyFont="1" applyFill="1" applyBorder="1" applyAlignment="1">
      <alignment horizontal="center" vertical="center"/>
    </xf>
    <xf numFmtId="0" fontId="62" fillId="0" borderId="8" xfId="3" applyFont="1" applyBorder="1" applyAlignment="1">
      <alignment horizontal="center" vertical="center"/>
    </xf>
    <xf numFmtId="3" fontId="54" fillId="3" borderId="20" xfId="3" applyNumberFormat="1" applyFont="1" applyFill="1" applyBorder="1" applyAlignment="1">
      <alignment horizontal="center" vertical="center"/>
    </xf>
    <xf numFmtId="3" fontId="54" fillId="3" borderId="21" xfId="3" applyNumberFormat="1" applyFont="1" applyFill="1" applyBorder="1" applyAlignment="1">
      <alignment horizontal="center" vertical="center"/>
    </xf>
    <xf numFmtId="9" fontId="54" fillId="3" borderId="19" xfId="6" applyFont="1" applyFill="1" applyBorder="1" applyAlignment="1">
      <alignment horizontal="center" vertical="center"/>
    </xf>
    <xf numFmtId="9" fontId="54" fillId="3" borderId="20" xfId="6" applyFont="1" applyFill="1" applyBorder="1" applyAlignment="1">
      <alignment horizontal="center" vertical="center"/>
    </xf>
    <xf numFmtId="9" fontId="54" fillId="3" borderId="21" xfId="6" applyFont="1" applyFill="1" applyBorder="1" applyAlignment="1">
      <alignment horizontal="center" vertical="center"/>
    </xf>
    <xf numFmtId="3" fontId="63" fillId="5" borderId="9" xfId="3" applyNumberFormat="1" applyFont="1" applyFill="1" applyBorder="1" applyAlignment="1">
      <alignment horizontal="center" vertical="center"/>
    </xf>
    <xf numFmtId="3" fontId="63" fillId="5" borderId="12" xfId="3" applyNumberFormat="1" applyFont="1" applyFill="1" applyBorder="1" applyAlignment="1">
      <alignment horizontal="center" vertical="center"/>
    </xf>
    <xf numFmtId="3" fontId="63" fillId="5" borderId="10" xfId="3" applyNumberFormat="1" applyFont="1" applyFill="1" applyBorder="1" applyAlignment="1">
      <alignment horizontal="center" vertical="center"/>
    </xf>
    <xf numFmtId="9" fontId="63" fillId="5" borderId="9" xfId="6" applyFont="1" applyFill="1" applyBorder="1" applyAlignment="1">
      <alignment horizontal="center" vertical="center"/>
    </xf>
    <xf numFmtId="9" fontId="63" fillId="5" borderId="12" xfId="6" applyFont="1" applyFill="1" applyBorder="1" applyAlignment="1">
      <alignment horizontal="center" vertical="center"/>
    </xf>
    <xf numFmtId="9" fontId="63" fillId="5" borderId="10" xfId="6" applyFont="1" applyFill="1" applyBorder="1" applyAlignment="1">
      <alignment horizontal="center" vertical="center"/>
    </xf>
    <xf numFmtId="3" fontId="63" fillId="0" borderId="5" xfId="3" applyNumberFormat="1" applyFont="1" applyBorder="1" applyAlignment="1">
      <alignment horizontal="center" vertical="center"/>
    </xf>
    <xf numFmtId="3" fontId="62" fillId="0" borderId="1" xfId="3" applyNumberFormat="1" applyFont="1" applyBorder="1" applyAlignment="1">
      <alignment horizontal="center" vertical="center"/>
    </xf>
    <xf numFmtId="3" fontId="62" fillId="0" borderId="6" xfId="3" applyNumberFormat="1" applyFont="1" applyBorder="1" applyAlignment="1">
      <alignment horizontal="center" vertical="center"/>
    </xf>
    <xf numFmtId="9" fontId="62" fillId="0" borderId="5" xfId="6" applyFont="1" applyBorder="1" applyAlignment="1">
      <alignment horizontal="center" vertical="center"/>
    </xf>
    <xf numFmtId="9" fontId="62" fillId="0" borderId="1" xfId="6" applyFont="1" applyBorder="1" applyAlignment="1">
      <alignment horizontal="center" vertical="center"/>
    </xf>
    <xf numFmtId="9" fontId="62" fillId="0" borderId="6" xfId="6" applyFont="1" applyBorder="1" applyAlignment="1">
      <alignment horizontal="center" vertical="center"/>
    </xf>
    <xf numFmtId="3" fontId="63" fillId="0" borderId="26" xfId="3" applyNumberFormat="1" applyFont="1" applyBorder="1" applyAlignment="1">
      <alignment horizontal="center" vertical="center"/>
    </xf>
    <xf numFmtId="3" fontId="62" fillId="0" borderId="28" xfId="3" applyNumberFormat="1" applyFont="1" applyBorder="1" applyAlignment="1">
      <alignment horizontal="center" vertical="center"/>
    </xf>
    <xf numFmtId="3" fontId="62" fillId="0" borderId="27" xfId="3" applyNumberFormat="1" applyFont="1" applyBorder="1" applyAlignment="1">
      <alignment horizontal="center" vertical="center"/>
    </xf>
    <xf numFmtId="9" fontId="62" fillId="0" borderId="26" xfId="6" applyFont="1" applyBorder="1" applyAlignment="1">
      <alignment horizontal="center" vertical="center"/>
    </xf>
    <xf numFmtId="9" fontId="62" fillId="0" borderId="28" xfId="6" applyFont="1" applyBorder="1" applyAlignment="1">
      <alignment horizontal="center" vertical="center"/>
    </xf>
    <xf numFmtId="9" fontId="62" fillId="0" borderId="27" xfId="6" applyFont="1" applyBorder="1" applyAlignment="1">
      <alignment horizontal="center" vertical="center"/>
    </xf>
    <xf numFmtId="3" fontId="63" fillId="5" borderId="3" xfId="3" applyNumberFormat="1" applyFont="1" applyFill="1" applyBorder="1" applyAlignment="1">
      <alignment horizontal="center" vertical="center"/>
    </xf>
    <xf numFmtId="3" fontId="63" fillId="5" borderId="14" xfId="3" applyNumberFormat="1" applyFont="1" applyFill="1" applyBorder="1" applyAlignment="1">
      <alignment horizontal="center" vertical="center"/>
    </xf>
    <xf numFmtId="3" fontId="63" fillId="5" borderId="4" xfId="3" applyNumberFormat="1" applyFont="1" applyFill="1" applyBorder="1" applyAlignment="1">
      <alignment horizontal="center" vertical="center"/>
    </xf>
    <xf numFmtId="9" fontId="63" fillId="5" borderId="3" xfId="6" applyFont="1" applyFill="1" applyBorder="1" applyAlignment="1">
      <alignment horizontal="center" vertical="center"/>
    </xf>
    <xf numFmtId="9" fontId="63" fillId="5" borderId="14" xfId="6" applyFont="1" applyFill="1" applyBorder="1" applyAlignment="1">
      <alignment horizontal="center" vertical="center"/>
    </xf>
    <xf numFmtId="9" fontId="63" fillId="5" borderId="4" xfId="6" applyFont="1" applyFill="1" applyBorder="1" applyAlignment="1">
      <alignment horizontal="center" vertical="center"/>
    </xf>
    <xf numFmtId="3" fontId="63" fillId="0" borderId="7" xfId="3" applyNumberFormat="1" applyFont="1" applyBorder="1" applyAlignment="1">
      <alignment horizontal="center" vertical="center"/>
    </xf>
    <xf numFmtId="3" fontId="62" fillId="0" borderId="16" xfId="3" applyNumberFormat="1" applyFont="1" applyBorder="1" applyAlignment="1">
      <alignment horizontal="center" vertical="center"/>
    </xf>
    <xf numFmtId="3" fontId="62" fillId="0" borderId="8" xfId="3" applyNumberFormat="1" applyFont="1" applyBorder="1" applyAlignment="1">
      <alignment horizontal="center" vertical="center"/>
    </xf>
    <xf numFmtId="9" fontId="62" fillId="0" borderId="7" xfId="6" applyFont="1" applyBorder="1" applyAlignment="1">
      <alignment horizontal="center" vertical="center"/>
    </xf>
    <xf numFmtId="9" fontId="62" fillId="0" borderId="16" xfId="6" applyFont="1" applyBorder="1" applyAlignment="1">
      <alignment horizontal="center" vertical="center"/>
    </xf>
    <xf numFmtId="9" fontId="62" fillId="0" borderId="8" xfId="6" applyFont="1" applyBorder="1" applyAlignment="1">
      <alignment horizontal="center" vertical="center"/>
    </xf>
    <xf numFmtId="3" fontId="54" fillId="0" borderId="13" xfId="3" applyNumberFormat="1" applyFont="1" applyFill="1" applyBorder="1" applyAlignment="1">
      <alignment horizontal="center" vertical="center"/>
    </xf>
    <xf numFmtId="3" fontId="56" fillId="0" borderId="14" xfId="3" applyNumberFormat="1" applyFont="1" applyFill="1" applyBorder="1" applyAlignment="1">
      <alignment horizontal="center" vertical="center"/>
    </xf>
    <xf numFmtId="3" fontId="56" fillId="0" borderId="4" xfId="3" applyNumberFormat="1" applyFont="1" applyFill="1" applyBorder="1" applyAlignment="1">
      <alignment horizontal="center" vertical="center"/>
    </xf>
    <xf numFmtId="9" fontId="56" fillId="0" borderId="13" xfId="6" applyFont="1" applyFill="1" applyBorder="1" applyAlignment="1">
      <alignment horizontal="center" vertical="center"/>
    </xf>
    <xf numFmtId="9" fontId="56" fillId="0" borderId="14" xfId="6" applyFont="1" applyFill="1" applyBorder="1" applyAlignment="1">
      <alignment horizontal="center" vertical="center"/>
    </xf>
    <xf numFmtId="9" fontId="56" fillId="0" borderId="4" xfId="6" applyFont="1" applyFill="1" applyBorder="1" applyAlignment="1">
      <alignment horizontal="center" vertical="center"/>
    </xf>
    <xf numFmtId="3" fontId="56" fillId="0" borderId="51" xfId="3" applyNumberFormat="1" applyFont="1" applyFill="1" applyBorder="1" applyAlignment="1">
      <alignment horizontal="center" vertical="center"/>
    </xf>
    <xf numFmtId="3" fontId="54" fillId="0" borderId="2" xfId="3" applyNumberFormat="1" applyFont="1" applyFill="1" applyBorder="1" applyAlignment="1">
      <alignment horizontal="center" vertical="center"/>
    </xf>
    <xf numFmtId="3" fontId="56" fillId="0" borderId="1" xfId="3" applyNumberFormat="1" applyFont="1" applyFill="1" applyBorder="1" applyAlignment="1">
      <alignment horizontal="center" vertical="center"/>
    </xf>
    <xf numFmtId="3" fontId="56" fillId="0" borderId="6" xfId="3" applyNumberFormat="1" applyFont="1" applyFill="1" applyBorder="1" applyAlignment="1">
      <alignment horizontal="center" vertical="center"/>
    </xf>
    <xf numFmtId="9" fontId="56" fillId="0" borderId="2" xfId="6" applyFont="1" applyFill="1" applyBorder="1" applyAlignment="1">
      <alignment horizontal="center" vertical="center"/>
    </xf>
    <xf numFmtId="9" fontId="56" fillId="0" borderId="1" xfId="6" applyFont="1" applyFill="1" applyBorder="1" applyAlignment="1">
      <alignment horizontal="center" vertical="center"/>
    </xf>
    <xf numFmtId="9" fontId="56" fillId="0" borderId="6" xfId="6" applyFont="1" applyFill="1" applyBorder="1" applyAlignment="1">
      <alignment horizontal="center" vertical="center"/>
    </xf>
    <xf numFmtId="3" fontId="56" fillId="0" borderId="52" xfId="3" applyNumberFormat="1" applyFont="1" applyFill="1" applyBorder="1" applyAlignment="1">
      <alignment horizontal="center" vertical="center"/>
    </xf>
    <xf numFmtId="3" fontId="54" fillId="0" borderId="15" xfId="3" applyNumberFormat="1" applyFont="1" applyFill="1" applyBorder="1" applyAlignment="1">
      <alignment horizontal="center" vertical="center"/>
    </xf>
    <xf numFmtId="3" fontId="56" fillId="0" borderId="16" xfId="3" applyNumberFormat="1" applyFont="1" applyFill="1" applyBorder="1" applyAlignment="1">
      <alignment horizontal="center" vertical="center"/>
    </xf>
    <xf numFmtId="3" fontId="56" fillId="0" borderId="8" xfId="3" applyNumberFormat="1" applyFont="1" applyFill="1" applyBorder="1" applyAlignment="1">
      <alignment horizontal="center" vertical="center"/>
    </xf>
    <xf numFmtId="9" fontId="56" fillId="0" borderId="15" xfId="6" applyFont="1" applyFill="1" applyBorder="1" applyAlignment="1">
      <alignment horizontal="center" vertical="center"/>
    </xf>
    <xf numFmtId="9" fontId="56" fillId="0" borderId="16" xfId="6" applyFont="1" applyFill="1" applyBorder="1" applyAlignment="1">
      <alignment horizontal="center" vertical="center"/>
    </xf>
    <xf numFmtId="9" fontId="56" fillId="0" borderId="8" xfId="6" applyFont="1" applyFill="1" applyBorder="1" applyAlignment="1">
      <alignment horizontal="center" vertical="center"/>
    </xf>
    <xf numFmtId="3" fontId="56" fillId="0" borderId="54" xfId="3" applyNumberFormat="1" applyFont="1" applyFill="1" applyBorder="1" applyAlignment="1">
      <alignment horizontal="center" vertical="center"/>
    </xf>
    <xf numFmtId="0" fontId="44" fillId="3" borderId="19" xfId="0" applyFont="1" applyFill="1" applyBorder="1" applyAlignment="1">
      <alignment vertical="center"/>
    </xf>
    <xf numFmtId="0" fontId="54" fillId="7" borderId="5" xfId="0" applyFont="1" applyFill="1" applyBorder="1" applyAlignment="1">
      <alignment horizontal="left" vertical="center"/>
    </xf>
    <xf numFmtId="0" fontId="54" fillId="7" borderId="5" xfId="0" applyFont="1" applyFill="1" applyBorder="1" applyAlignment="1">
      <alignment horizontal="left" vertical="center" wrapText="1"/>
    </xf>
    <xf numFmtId="0" fontId="44" fillId="3" borderId="21" xfId="0" applyFont="1" applyFill="1" applyBorder="1" applyAlignment="1">
      <alignment vertical="center"/>
    </xf>
    <xf numFmtId="0" fontId="54" fillId="7" borderId="6" xfId="0" applyFont="1" applyFill="1" applyBorder="1" applyAlignment="1">
      <alignment vertical="center"/>
    </xf>
    <xf numFmtId="0" fontId="54" fillId="7" borderId="6" xfId="0" applyFont="1" applyFill="1" applyBorder="1" applyAlignment="1">
      <alignment horizontal="center" vertical="center"/>
    </xf>
    <xf numFmtId="0" fontId="56" fillId="3" borderId="7" xfId="4" applyFont="1" applyFill="1" applyBorder="1" applyAlignment="1">
      <alignment horizontal="center" vertical="center" wrapText="1"/>
    </xf>
    <xf numFmtId="0" fontId="56" fillId="3" borderId="8" xfId="4" applyFont="1" applyFill="1" applyBorder="1" applyAlignment="1">
      <alignment horizontal="center" vertical="center" wrapText="1"/>
    </xf>
    <xf numFmtId="0" fontId="56" fillId="3" borderId="16" xfId="4" applyFont="1" applyFill="1" applyBorder="1" applyAlignment="1">
      <alignment horizontal="center" vertical="center" wrapText="1"/>
    </xf>
    <xf numFmtId="0" fontId="56" fillId="3" borderId="15" xfId="4" applyFont="1" applyFill="1" applyBorder="1" applyAlignment="1">
      <alignment horizontal="center" vertical="center" wrapText="1"/>
    </xf>
    <xf numFmtId="171" fontId="54" fillId="3" borderId="35" xfId="11" applyNumberFormat="1" applyFont="1" applyFill="1" applyBorder="1" applyAlignment="1">
      <alignment horizontal="left" vertical="center"/>
    </xf>
    <xf numFmtId="171" fontId="54" fillId="3" borderId="31" xfId="11" applyNumberFormat="1" applyFont="1" applyFill="1" applyBorder="1" applyAlignment="1">
      <alignment horizontal="left" vertical="center"/>
    </xf>
    <xf numFmtId="171" fontId="54" fillId="3" borderId="35" xfId="11" applyNumberFormat="1" applyFont="1" applyFill="1" applyBorder="1" applyAlignment="1">
      <alignment horizontal="center" vertical="center"/>
    </xf>
    <xf numFmtId="171" fontId="54" fillId="3" borderId="18" xfId="11" applyNumberFormat="1" applyFont="1" applyFill="1" applyBorder="1" applyAlignment="1">
      <alignment horizontal="center" vertical="center"/>
    </xf>
    <xf numFmtId="171" fontId="54" fillId="3" borderId="31" xfId="11" applyNumberFormat="1" applyFont="1" applyFill="1" applyBorder="1" applyAlignment="1">
      <alignment horizontal="center" vertical="center"/>
    </xf>
    <xf numFmtId="169" fontId="54" fillId="3" borderId="17" xfId="2" applyNumberFormat="1" applyFont="1" applyFill="1" applyBorder="1" applyAlignment="1">
      <alignment horizontal="center" vertical="center"/>
    </xf>
    <xf numFmtId="169" fontId="54" fillId="3" borderId="18" xfId="2" applyNumberFormat="1" applyFont="1" applyFill="1" applyBorder="1" applyAlignment="1">
      <alignment horizontal="center" vertical="center"/>
    </xf>
    <xf numFmtId="169" fontId="54" fillId="3" borderId="31" xfId="2" applyNumberFormat="1" applyFont="1" applyFill="1" applyBorder="1" applyAlignment="1">
      <alignment horizontal="center" vertical="center"/>
    </xf>
    <xf numFmtId="171" fontId="54" fillId="5" borderId="3" xfId="11" applyNumberFormat="1" applyFont="1" applyFill="1" applyBorder="1" applyAlignment="1">
      <alignment horizontal="left" vertical="center"/>
    </xf>
    <xf numFmtId="171" fontId="54" fillId="5" borderId="3" xfId="11" applyNumberFormat="1" applyFont="1" applyFill="1" applyBorder="1" applyAlignment="1">
      <alignment horizontal="center" vertical="center"/>
    </xf>
    <xf numFmtId="171" fontId="54" fillId="5" borderId="14" xfId="11" applyNumberFormat="1" applyFont="1" applyFill="1" applyBorder="1" applyAlignment="1">
      <alignment horizontal="center" vertical="center"/>
    </xf>
    <xf numFmtId="171" fontId="54" fillId="5" borderId="4" xfId="11" applyNumberFormat="1" applyFont="1" applyFill="1" applyBorder="1" applyAlignment="1">
      <alignment horizontal="center" vertical="center"/>
    </xf>
    <xf numFmtId="169" fontId="54" fillId="5" borderId="13" xfId="2" applyNumberFormat="1" applyFont="1" applyFill="1" applyBorder="1" applyAlignment="1">
      <alignment horizontal="center" vertical="center"/>
    </xf>
    <xf numFmtId="169" fontId="54" fillId="5" borderId="14" xfId="2" applyNumberFormat="1" applyFont="1" applyFill="1" applyBorder="1" applyAlignment="1">
      <alignment horizontal="center" vertical="center"/>
    </xf>
    <xf numFmtId="169" fontId="54" fillId="5" borderId="4" xfId="2" applyNumberFormat="1" applyFont="1" applyFill="1" applyBorder="1" applyAlignment="1">
      <alignment horizontal="center" vertical="center"/>
    </xf>
    <xf numFmtId="171" fontId="54" fillId="7" borderId="5" xfId="11" applyNumberFormat="1" applyFont="1" applyFill="1" applyBorder="1" applyAlignment="1">
      <alignment horizontal="left" vertical="center"/>
    </xf>
    <xf numFmtId="171" fontId="54" fillId="7" borderId="5" xfId="11" applyNumberFormat="1" applyFont="1" applyFill="1" applyBorder="1" applyAlignment="1">
      <alignment horizontal="center" vertical="center"/>
    </xf>
    <xf numFmtId="171" fontId="54" fillId="7" borderId="1" xfId="11" applyNumberFormat="1" applyFont="1" applyFill="1" applyBorder="1" applyAlignment="1">
      <alignment horizontal="center" vertical="center"/>
    </xf>
    <xf numFmtId="171" fontId="54" fillId="7" borderId="6" xfId="11" applyNumberFormat="1" applyFont="1" applyFill="1" applyBorder="1" applyAlignment="1">
      <alignment horizontal="center" vertical="center"/>
    </xf>
    <xf numFmtId="169" fontId="54" fillId="7" borderId="2" xfId="2" applyNumberFormat="1" applyFont="1" applyFill="1" applyBorder="1" applyAlignment="1">
      <alignment horizontal="center" vertical="center"/>
    </xf>
    <xf numFmtId="169" fontId="54" fillId="7" borderId="1" xfId="2" applyNumberFormat="1" applyFont="1" applyFill="1" applyBorder="1" applyAlignment="1">
      <alignment horizontal="center" vertical="center"/>
    </xf>
    <xf numFmtId="169" fontId="54" fillId="7" borderId="6" xfId="2" applyNumberFormat="1" applyFont="1" applyFill="1" applyBorder="1" applyAlignment="1">
      <alignment horizontal="center" vertical="center"/>
    </xf>
    <xf numFmtId="171" fontId="56" fillId="0" borderId="5" xfId="11" applyNumberFormat="1" applyFont="1" applyBorder="1" applyAlignment="1">
      <alignment horizontal="left" vertical="center"/>
    </xf>
    <xf numFmtId="171" fontId="56" fillId="0" borderId="5" xfId="11" applyNumberFormat="1" applyFont="1" applyBorder="1" applyAlignment="1">
      <alignment horizontal="center" vertical="center"/>
    </xf>
    <xf numFmtId="171" fontId="56" fillId="0" borderId="1" xfId="11" applyNumberFormat="1" applyFont="1" applyBorder="1" applyAlignment="1">
      <alignment horizontal="center" vertical="center"/>
    </xf>
    <xf numFmtId="171" fontId="56" fillId="0" borderId="6" xfId="11" applyNumberFormat="1" applyFont="1" applyBorder="1" applyAlignment="1">
      <alignment horizontal="center" vertical="center"/>
    </xf>
    <xf numFmtId="169" fontId="56" fillId="0" borderId="2" xfId="2" applyNumberFormat="1" applyFont="1" applyBorder="1" applyAlignment="1">
      <alignment horizontal="center" vertical="center"/>
    </xf>
    <xf numFmtId="169" fontId="56" fillId="0" borderId="1" xfId="2" applyNumberFormat="1" applyFont="1" applyBorder="1" applyAlignment="1">
      <alignment horizontal="center" vertical="center"/>
    </xf>
    <xf numFmtId="169" fontId="56" fillId="0" borderId="6" xfId="2" applyNumberFormat="1" applyFont="1" applyBorder="1" applyAlignment="1">
      <alignment horizontal="center" vertical="center"/>
    </xf>
    <xf numFmtId="171" fontId="54" fillId="7" borderId="5" xfId="11" applyNumberFormat="1" applyFont="1" applyFill="1" applyBorder="1" applyAlignment="1">
      <alignment horizontal="left" vertical="center" wrapText="1"/>
    </xf>
    <xf numFmtId="171" fontId="56" fillId="0" borderId="7" xfId="11" applyNumberFormat="1" applyFont="1" applyBorder="1" applyAlignment="1">
      <alignment horizontal="left" vertical="center"/>
    </xf>
    <xf numFmtId="171" fontId="56" fillId="0" borderId="7" xfId="11" applyNumberFormat="1" applyFont="1" applyBorder="1" applyAlignment="1">
      <alignment horizontal="center" vertical="center"/>
    </xf>
    <xf numFmtId="171" fontId="56" fillId="0" borderId="16" xfId="11" applyNumberFormat="1" applyFont="1" applyBorder="1" applyAlignment="1">
      <alignment horizontal="center" vertical="center"/>
    </xf>
    <xf numFmtId="171" fontId="56" fillId="0" borderId="8" xfId="11" applyNumberFormat="1" applyFont="1" applyBorder="1" applyAlignment="1">
      <alignment horizontal="center" vertical="center"/>
    </xf>
    <xf numFmtId="169" fontId="56" fillId="0" borderId="15" xfId="2" applyNumberFormat="1" applyFont="1" applyBorder="1" applyAlignment="1">
      <alignment horizontal="center" vertical="center"/>
    </xf>
    <xf numFmtId="169" fontId="56" fillId="0" borderId="16" xfId="2" applyNumberFormat="1" applyFont="1" applyBorder="1" applyAlignment="1">
      <alignment horizontal="center" vertical="center"/>
    </xf>
    <xf numFmtId="169" fontId="56" fillId="0" borderId="8" xfId="2" applyNumberFormat="1" applyFont="1" applyBorder="1" applyAlignment="1">
      <alignment horizontal="center" vertical="center"/>
    </xf>
    <xf numFmtId="171" fontId="56" fillId="0" borderId="26" xfId="11" applyNumberFormat="1" applyFont="1" applyBorder="1" applyAlignment="1">
      <alignment horizontal="left" vertical="center"/>
    </xf>
    <xf numFmtId="171" fontId="56" fillId="0" borderId="39" xfId="11" applyNumberFormat="1" applyFont="1" applyBorder="1" applyAlignment="1">
      <alignment horizontal="left" vertical="center"/>
    </xf>
    <xf numFmtId="0" fontId="56" fillId="0" borderId="0" xfId="4" applyFont="1" applyAlignment="1">
      <alignment vertical="center"/>
    </xf>
    <xf numFmtId="9" fontId="56" fillId="0" borderId="0" xfId="10" applyFont="1" applyAlignment="1">
      <alignment vertical="center"/>
    </xf>
    <xf numFmtId="171" fontId="56" fillId="0" borderId="0" xfId="11" applyNumberFormat="1" applyFont="1" applyBorder="1" applyAlignment="1">
      <alignment horizontal="left" vertical="center"/>
    </xf>
    <xf numFmtId="0" fontId="45" fillId="0" borderId="6" xfId="3" applyFont="1" applyBorder="1" applyAlignment="1">
      <alignment horizontal="center" vertical="center"/>
    </xf>
    <xf numFmtId="0" fontId="44" fillId="7" borderId="6" xfId="3" applyFont="1" applyFill="1" applyBorder="1" applyAlignment="1">
      <alignment horizontal="center" vertical="center"/>
    </xf>
    <xf numFmtId="0" fontId="45" fillId="0" borderId="8" xfId="3" applyFont="1" applyBorder="1" applyAlignment="1">
      <alignment horizontal="center" vertical="center"/>
    </xf>
    <xf numFmtId="0" fontId="44" fillId="5" borderId="4" xfId="3" applyFont="1" applyFill="1" applyBorder="1" applyAlignment="1">
      <alignment horizontal="center" vertical="center"/>
    </xf>
    <xf numFmtId="0" fontId="45" fillId="0" borderId="27" xfId="3" applyFont="1" applyBorder="1" applyAlignment="1">
      <alignment horizontal="center" vertical="center"/>
    </xf>
    <xf numFmtId="0" fontId="45" fillId="0" borderId="32" xfId="3" applyFont="1" applyBorder="1" applyAlignment="1">
      <alignment horizontal="center" vertical="center"/>
    </xf>
    <xf numFmtId="3" fontId="57" fillId="0" borderId="1" xfId="3" applyNumberFormat="1" applyFont="1" applyFill="1" applyBorder="1" applyAlignment="1">
      <alignment horizontal="center" vertical="center" wrapText="1"/>
    </xf>
    <xf numFmtId="0" fontId="57" fillId="0" borderId="0" xfId="3" applyFont="1"/>
    <xf numFmtId="0" fontId="45" fillId="0" borderId="0" xfId="4" applyFont="1" applyAlignment="1">
      <alignment horizontal="left" vertical="center" wrapText="1"/>
    </xf>
    <xf numFmtId="0" fontId="45" fillId="0" borderId="0" xfId="4" applyFont="1" applyAlignment="1">
      <alignment horizontal="left"/>
    </xf>
    <xf numFmtId="0" fontId="45" fillId="0" borderId="0" xfId="4" applyFont="1" applyAlignment="1">
      <alignment wrapText="1"/>
    </xf>
    <xf numFmtId="0" fontId="66" fillId="0" borderId="0" xfId="4" applyFont="1" applyAlignment="1">
      <alignment horizontal="left" vertical="center" wrapText="1"/>
    </xf>
    <xf numFmtId="0" fontId="54" fillId="3" borderId="1" xfId="4" applyFont="1" applyFill="1" applyBorder="1" applyAlignment="1">
      <alignment horizontal="center" vertical="center" wrapText="1"/>
    </xf>
    <xf numFmtId="49" fontId="57" fillId="0" borderId="1" xfId="3" applyNumberFormat="1" applyFont="1" applyFill="1" applyBorder="1" applyAlignment="1">
      <alignment horizontal="center" vertical="center"/>
    </xf>
    <xf numFmtId="0" fontId="57" fillId="0" borderId="1" xfId="3" applyFont="1" applyFill="1" applyBorder="1" applyAlignment="1">
      <alignment vertical="center" wrapText="1"/>
    </xf>
    <xf numFmtId="0" fontId="57" fillId="0" borderId="1" xfId="3" applyFont="1" applyFill="1" applyBorder="1" applyAlignment="1">
      <alignment horizontal="center" vertical="center"/>
    </xf>
    <xf numFmtId="3" fontId="57" fillId="0" borderId="1" xfId="3" applyNumberFormat="1" applyFont="1" applyFill="1" applyBorder="1" applyAlignment="1">
      <alignment horizontal="center" vertical="center"/>
    </xf>
    <xf numFmtId="0" fontId="58" fillId="5" borderId="1" xfId="3" applyFont="1" applyFill="1" applyBorder="1" applyAlignment="1">
      <alignment vertical="center"/>
    </xf>
    <xf numFmtId="3" fontId="58" fillId="5" borderId="1" xfId="3" applyNumberFormat="1" applyFont="1" applyFill="1" applyBorder="1" applyAlignment="1">
      <alignment horizontal="center" vertical="center"/>
    </xf>
    <xf numFmtId="3" fontId="58" fillId="5" borderId="1" xfId="3" applyNumberFormat="1" applyFont="1" applyFill="1" applyBorder="1" applyAlignment="1">
      <alignment horizontal="center"/>
    </xf>
    <xf numFmtId="0" fontId="44" fillId="3" borderId="5" xfId="12" applyFont="1" applyFill="1" applyBorder="1" applyAlignment="1">
      <alignment horizontal="center" vertical="center" wrapText="1"/>
    </xf>
    <xf numFmtId="0" fontId="44" fillId="3" borderId="1" xfId="12" applyFont="1" applyFill="1" applyBorder="1" applyAlignment="1">
      <alignment horizontal="center" vertical="center" wrapText="1"/>
    </xf>
    <xf numFmtId="0" fontId="44" fillId="3" borderId="6" xfId="12" applyFont="1" applyFill="1" applyBorder="1" applyAlignment="1">
      <alignment horizontal="center" vertical="center" wrapText="1"/>
    </xf>
    <xf numFmtId="0" fontId="45" fillId="3" borderId="7" xfId="12" applyFont="1" applyFill="1" applyBorder="1" applyAlignment="1">
      <alignment horizontal="center" vertical="center" wrapText="1"/>
    </xf>
    <xf numFmtId="0" fontId="45" fillId="3" borderId="8" xfId="12" applyFont="1" applyFill="1" applyBorder="1" applyAlignment="1">
      <alignment horizontal="center" vertical="center" wrapText="1"/>
    </xf>
    <xf numFmtId="0" fontId="45" fillId="3" borderId="16" xfId="12" applyFont="1" applyFill="1" applyBorder="1" applyAlignment="1">
      <alignment horizontal="center" vertical="center" wrapText="1"/>
    </xf>
    <xf numFmtId="0" fontId="54" fillId="3" borderId="39" xfId="0" applyFont="1" applyFill="1" applyBorder="1" applyAlignment="1">
      <alignment vertical="center"/>
    </xf>
    <xf numFmtId="0" fontId="44" fillId="3" borderId="32" xfId="0" applyFont="1" applyFill="1" applyBorder="1" applyAlignment="1">
      <alignment vertical="center"/>
    </xf>
    <xf numFmtId="0" fontId="44" fillId="5" borderId="9" xfId="0" applyFont="1" applyFill="1" applyBorder="1" applyAlignment="1">
      <alignment horizontal="left" vertical="center"/>
    </xf>
    <xf numFmtId="0" fontId="44" fillId="5" borderId="10" xfId="0" applyFont="1" applyFill="1" applyBorder="1" applyAlignment="1">
      <alignment vertical="center"/>
    </xf>
    <xf numFmtId="0" fontId="44" fillId="6" borderId="5" xfId="0" applyFont="1" applyFill="1" applyBorder="1" applyAlignment="1">
      <alignment horizontal="left" vertical="center"/>
    </xf>
    <xf numFmtId="0" fontId="44" fillId="6" borderId="6" xfId="0" applyFont="1" applyFill="1" applyBorder="1" applyAlignment="1">
      <alignment vertical="center"/>
    </xf>
    <xf numFmtId="0" fontId="45" fillId="0" borderId="5" xfId="0" applyFont="1" applyBorder="1" applyAlignment="1">
      <alignment horizontal="left" vertical="center"/>
    </xf>
    <xf numFmtId="0" fontId="45" fillId="0" borderId="6" xfId="0" applyFont="1" applyBorder="1" applyAlignment="1">
      <alignment horizontal="center" vertical="center"/>
    </xf>
    <xf numFmtId="0" fontId="44" fillId="6" borderId="6" xfId="0" applyFont="1" applyFill="1" applyBorder="1" applyAlignment="1">
      <alignment horizontal="center" vertical="center"/>
    </xf>
    <xf numFmtId="0" fontId="45" fillId="0" borderId="5" xfId="0" applyFont="1" applyFill="1" applyBorder="1" applyAlignment="1">
      <alignment horizontal="left" vertical="center"/>
    </xf>
    <xf numFmtId="0" fontId="45" fillId="0" borderId="6" xfId="0" applyFont="1" applyFill="1" applyBorder="1" applyAlignment="1">
      <alignment horizontal="center" vertical="center"/>
    </xf>
    <xf numFmtId="0" fontId="44" fillId="5" borderId="5" xfId="0" applyFont="1" applyFill="1" applyBorder="1" applyAlignment="1">
      <alignment horizontal="left" vertical="center"/>
    </xf>
    <xf numFmtId="0" fontId="44" fillId="5" borderId="6" xfId="0" applyFont="1" applyFill="1" applyBorder="1" applyAlignment="1">
      <alignment horizontal="center" vertical="center"/>
    </xf>
    <xf numFmtId="0" fontId="45" fillId="0" borderId="7" xfId="0" applyFont="1" applyBorder="1" applyAlignment="1">
      <alignment horizontal="left" vertical="center"/>
    </xf>
    <xf numFmtId="0" fontId="45" fillId="0" borderId="8" xfId="0" applyFont="1" applyBorder="1" applyAlignment="1">
      <alignment horizontal="center" vertical="center"/>
    </xf>
    <xf numFmtId="0" fontId="57" fillId="0" borderId="0" xfId="12" applyFont="1" applyAlignment="1">
      <alignment vertical="center"/>
    </xf>
    <xf numFmtId="0" fontId="45" fillId="3" borderId="2" xfId="3" applyFont="1" applyFill="1" applyBorder="1" applyAlignment="1">
      <alignment horizontal="center" vertical="center"/>
    </xf>
    <xf numFmtId="0" fontId="45" fillId="3" borderId="1" xfId="3" applyFont="1" applyFill="1" applyBorder="1" applyAlignment="1">
      <alignment horizontal="center" vertical="center"/>
    </xf>
    <xf numFmtId="0" fontId="45" fillId="3" borderId="1" xfId="3" applyFont="1" applyFill="1" applyBorder="1" applyAlignment="1">
      <alignment horizontal="center" vertical="center" wrapText="1"/>
    </xf>
    <xf numFmtId="0" fontId="45" fillId="3" borderId="6" xfId="3" applyFont="1" applyFill="1" applyBorder="1" applyAlignment="1">
      <alignment horizontal="center" vertical="center" wrapText="1"/>
    </xf>
    <xf numFmtId="0" fontId="45" fillId="3" borderId="7" xfId="3" applyFont="1" applyFill="1" applyBorder="1" applyAlignment="1">
      <alignment horizontal="center" vertical="center" wrapText="1"/>
    </xf>
    <xf numFmtId="0" fontId="45" fillId="3" borderId="8" xfId="3" applyFont="1" applyFill="1" applyBorder="1" applyAlignment="1">
      <alignment horizontal="center" vertical="center" wrapText="1"/>
    </xf>
    <xf numFmtId="0" fontId="45" fillId="3" borderId="37" xfId="3" applyFont="1" applyFill="1" applyBorder="1" applyAlignment="1">
      <alignment horizontal="center" vertical="center" wrapText="1"/>
    </xf>
    <xf numFmtId="0" fontId="45" fillId="3" borderId="15" xfId="3" applyFont="1" applyFill="1" applyBorder="1" applyAlignment="1">
      <alignment horizontal="center" vertical="center"/>
    </xf>
    <xf numFmtId="0" fontId="45" fillId="3" borderId="16" xfId="3" applyFont="1" applyFill="1" applyBorder="1" applyAlignment="1">
      <alignment horizontal="center" vertical="center"/>
    </xf>
    <xf numFmtId="0" fontId="45" fillId="3" borderId="16" xfId="3" applyFont="1" applyFill="1" applyBorder="1" applyAlignment="1">
      <alignment horizontal="center" vertical="center" wrapText="1"/>
    </xf>
    <xf numFmtId="0" fontId="45" fillId="3" borderId="15" xfId="3" applyFont="1" applyFill="1" applyBorder="1" applyAlignment="1">
      <alignment horizontal="center" vertical="center" wrapText="1"/>
    </xf>
    <xf numFmtId="0" fontId="44" fillId="3" borderId="33" xfId="3" applyFont="1" applyFill="1" applyBorder="1" applyAlignment="1">
      <alignment vertical="center"/>
    </xf>
    <xf numFmtId="0" fontId="44" fillId="3" borderId="34" xfId="3" applyFont="1" applyFill="1" applyBorder="1" applyAlignment="1">
      <alignment vertical="center"/>
    </xf>
    <xf numFmtId="3" fontId="44" fillId="3" borderId="42" xfId="3" applyNumberFormat="1" applyFont="1" applyFill="1" applyBorder="1" applyAlignment="1">
      <alignment horizontal="center" vertical="center"/>
    </xf>
    <xf numFmtId="3" fontId="44" fillId="3" borderId="43" xfId="3" applyNumberFormat="1" applyFont="1" applyFill="1" applyBorder="1" applyAlignment="1">
      <alignment horizontal="center" vertical="center"/>
    </xf>
    <xf numFmtId="3" fontId="44" fillId="3" borderId="38" xfId="3" applyNumberFormat="1" applyFont="1" applyFill="1" applyBorder="1" applyAlignment="1">
      <alignment horizontal="center" vertical="center"/>
    </xf>
    <xf numFmtId="3" fontId="44" fillId="3" borderId="34" xfId="3" applyNumberFormat="1" applyFont="1" applyFill="1" applyBorder="1" applyAlignment="1">
      <alignment horizontal="center" vertical="center"/>
    </xf>
    <xf numFmtId="169" fontId="44" fillId="3" borderId="43" xfId="6" applyNumberFormat="1" applyFont="1" applyFill="1" applyBorder="1" applyAlignment="1">
      <alignment horizontal="center" vertical="center"/>
    </xf>
    <xf numFmtId="169" fontId="44" fillId="3" borderId="38" xfId="6" applyNumberFormat="1" applyFont="1" applyFill="1" applyBorder="1" applyAlignment="1">
      <alignment horizontal="center" vertical="center"/>
    </xf>
    <xf numFmtId="169" fontId="44" fillId="3" borderId="34" xfId="6" applyNumberFormat="1" applyFont="1" applyFill="1" applyBorder="1" applyAlignment="1">
      <alignment horizontal="center" vertical="center"/>
    </xf>
    <xf numFmtId="0" fontId="44" fillId="5" borderId="3" xfId="3" applyFont="1" applyFill="1" applyBorder="1" applyAlignment="1">
      <alignment horizontal="left" vertical="center"/>
    </xf>
    <xf numFmtId="3" fontId="44" fillId="5" borderId="36" xfId="3" applyNumberFormat="1" applyFont="1" applyFill="1" applyBorder="1" applyAlignment="1">
      <alignment horizontal="center" vertical="center"/>
    </xf>
    <xf numFmtId="3" fontId="44" fillId="5" borderId="13" xfId="3" applyNumberFormat="1" applyFont="1" applyFill="1" applyBorder="1" applyAlignment="1">
      <alignment horizontal="center" vertical="center"/>
    </xf>
    <xf numFmtId="3" fontId="44" fillId="5" borderId="14" xfId="3" applyNumberFormat="1" applyFont="1" applyFill="1" applyBorder="1" applyAlignment="1">
      <alignment horizontal="center" vertical="center"/>
    </xf>
    <xf numFmtId="3" fontId="44" fillId="5" borderId="4" xfId="3" applyNumberFormat="1" applyFont="1" applyFill="1" applyBorder="1" applyAlignment="1">
      <alignment horizontal="center" vertical="center"/>
    </xf>
    <xf numFmtId="169" fontId="44" fillId="5" borderId="13" xfId="6" applyNumberFormat="1" applyFont="1" applyFill="1" applyBorder="1" applyAlignment="1">
      <alignment horizontal="center" vertical="center"/>
    </xf>
    <xf numFmtId="169" fontId="44" fillId="5" borderId="14" xfId="6" applyNumberFormat="1" applyFont="1" applyFill="1" applyBorder="1" applyAlignment="1">
      <alignment horizontal="center" vertical="center"/>
    </xf>
    <xf numFmtId="169" fontId="44" fillId="5" borderId="4" xfId="6" applyNumberFormat="1" applyFont="1" applyFill="1" applyBorder="1" applyAlignment="1">
      <alignment horizontal="center" vertical="center"/>
    </xf>
    <xf numFmtId="0" fontId="44" fillId="4" borderId="5" xfId="3" applyFont="1" applyFill="1" applyBorder="1" applyAlignment="1">
      <alignment horizontal="left" vertical="center"/>
    </xf>
    <xf numFmtId="3" fontId="44" fillId="4" borderId="44" xfId="3" applyNumberFormat="1" applyFont="1" applyFill="1" applyBorder="1" applyAlignment="1">
      <alignment horizontal="center" vertical="center"/>
    </xf>
    <xf numFmtId="3" fontId="44" fillId="4" borderId="2" xfId="3" applyNumberFormat="1" applyFont="1" applyFill="1" applyBorder="1" applyAlignment="1">
      <alignment horizontal="center" vertical="center"/>
    </xf>
    <xf numFmtId="3" fontId="44" fillId="4" borderId="1" xfId="3" applyNumberFormat="1" applyFont="1" applyFill="1" applyBorder="1" applyAlignment="1">
      <alignment horizontal="center" vertical="center"/>
    </xf>
    <xf numFmtId="3" fontId="44" fillId="4" borderId="6" xfId="3" applyNumberFormat="1" applyFont="1" applyFill="1" applyBorder="1" applyAlignment="1">
      <alignment horizontal="center" vertical="center"/>
    </xf>
    <xf numFmtId="169" fontId="44" fillId="4" borderId="2" xfId="6" applyNumberFormat="1" applyFont="1" applyFill="1" applyBorder="1" applyAlignment="1">
      <alignment horizontal="center" vertical="center"/>
    </xf>
    <xf numFmtId="169" fontId="44" fillId="4" borderId="1" xfId="6" applyNumberFormat="1" applyFont="1" applyFill="1" applyBorder="1" applyAlignment="1">
      <alignment horizontal="center" vertical="center"/>
    </xf>
    <xf numFmtId="169" fontId="44" fillId="4" borderId="6" xfId="6" applyNumberFormat="1" applyFont="1" applyFill="1" applyBorder="1" applyAlignment="1">
      <alignment horizontal="center" vertical="center"/>
    </xf>
    <xf numFmtId="0" fontId="45" fillId="0" borderId="5" xfId="3" applyFont="1" applyBorder="1" applyAlignment="1">
      <alignment horizontal="left" vertical="center"/>
    </xf>
    <xf numFmtId="3" fontId="45" fillId="0" borderId="44" xfId="3" applyNumberFormat="1" applyFont="1" applyBorder="1" applyAlignment="1">
      <alignment horizontal="center" vertical="center"/>
    </xf>
    <xf numFmtId="3" fontId="45" fillId="0" borderId="2" xfId="3" applyNumberFormat="1" applyFont="1" applyBorder="1" applyAlignment="1">
      <alignment horizontal="center" vertical="center"/>
    </xf>
    <xf numFmtId="3" fontId="45" fillId="0" borderId="1" xfId="3" applyNumberFormat="1" applyFont="1" applyBorder="1" applyAlignment="1">
      <alignment horizontal="center" vertical="center"/>
    </xf>
    <xf numFmtId="3" fontId="45" fillId="0" borderId="6" xfId="3" applyNumberFormat="1" applyFont="1" applyBorder="1" applyAlignment="1">
      <alignment horizontal="center" vertical="center"/>
    </xf>
    <xf numFmtId="169" fontId="45" fillId="0" borderId="2" xfId="6" applyNumberFormat="1" applyFont="1" applyBorder="1" applyAlignment="1">
      <alignment horizontal="center" vertical="center"/>
    </xf>
    <xf numFmtId="169" fontId="45" fillId="0" borderId="1" xfId="6" applyNumberFormat="1" applyFont="1" applyBorder="1" applyAlignment="1">
      <alignment horizontal="center" vertical="center"/>
    </xf>
    <xf numFmtId="169" fontId="45" fillId="0" borderId="6" xfId="6" applyNumberFormat="1" applyFont="1" applyBorder="1" applyAlignment="1">
      <alignment horizontal="center" vertical="center"/>
    </xf>
    <xf numFmtId="0" fontId="45" fillId="0" borderId="7" xfId="3" applyFont="1" applyBorder="1" applyAlignment="1">
      <alignment horizontal="left" vertical="center"/>
    </xf>
    <xf numFmtId="3" fontId="45" fillId="0" borderId="37" xfId="3" applyNumberFormat="1" applyFont="1" applyBorder="1" applyAlignment="1">
      <alignment horizontal="center" vertical="center"/>
    </xf>
    <xf numFmtId="3" fontId="45" fillId="0" borderId="15" xfId="3" applyNumberFormat="1" applyFont="1" applyBorder="1" applyAlignment="1">
      <alignment horizontal="center" vertical="center"/>
    </xf>
    <xf numFmtId="3" fontId="45" fillId="0" borderId="16" xfId="3" applyNumberFormat="1" applyFont="1" applyBorder="1" applyAlignment="1">
      <alignment horizontal="center" vertical="center"/>
    </xf>
    <xf numFmtId="3" fontId="45" fillId="0" borderId="8" xfId="3" applyNumberFormat="1" applyFont="1" applyBorder="1" applyAlignment="1">
      <alignment horizontal="center" vertical="center"/>
    </xf>
    <xf numFmtId="169" fontId="45" fillId="0" borderId="15" xfId="6" applyNumberFormat="1" applyFont="1" applyBorder="1" applyAlignment="1">
      <alignment horizontal="center" vertical="center"/>
    </xf>
    <xf numFmtId="169" fontId="45" fillId="0" borderId="16" xfId="6" applyNumberFormat="1" applyFont="1" applyBorder="1" applyAlignment="1">
      <alignment horizontal="center" vertical="center"/>
    </xf>
    <xf numFmtId="169" fontId="45" fillId="0" borderId="8" xfId="6" applyNumberFormat="1" applyFont="1" applyBorder="1" applyAlignment="1">
      <alignment horizontal="center" vertical="center"/>
    </xf>
    <xf numFmtId="0" fontId="44" fillId="5" borderId="9" xfId="3" applyFont="1" applyFill="1" applyBorder="1" applyAlignment="1">
      <alignment horizontal="left" vertical="center"/>
    </xf>
    <xf numFmtId="3" fontId="44" fillId="5" borderId="45" xfId="3" applyNumberFormat="1" applyFont="1" applyFill="1" applyBorder="1" applyAlignment="1">
      <alignment horizontal="center" vertical="center"/>
    </xf>
    <xf numFmtId="3" fontId="44" fillId="5" borderId="11" xfId="3" applyNumberFormat="1" applyFont="1" applyFill="1" applyBorder="1" applyAlignment="1">
      <alignment horizontal="center" vertical="center"/>
    </xf>
    <xf numFmtId="3" fontId="44" fillId="5" borderId="12" xfId="3" applyNumberFormat="1" applyFont="1" applyFill="1" applyBorder="1" applyAlignment="1">
      <alignment horizontal="center" vertical="center"/>
    </xf>
    <xf numFmtId="3" fontId="44" fillId="5" borderId="10" xfId="3" applyNumberFormat="1" applyFont="1" applyFill="1" applyBorder="1" applyAlignment="1">
      <alignment horizontal="center" vertical="center"/>
    </xf>
    <xf numFmtId="169" fontId="44" fillId="5" borderId="11" xfId="6" applyNumberFormat="1" applyFont="1" applyFill="1" applyBorder="1" applyAlignment="1">
      <alignment horizontal="center" vertical="center"/>
    </xf>
    <xf numFmtId="169" fontId="44" fillId="5" borderId="12" xfId="6" applyNumberFormat="1" applyFont="1" applyFill="1" applyBorder="1" applyAlignment="1">
      <alignment horizontal="center" vertical="center"/>
    </xf>
    <xf numFmtId="169" fontId="44" fillId="5" borderId="10" xfId="6" applyNumberFormat="1" applyFont="1" applyFill="1" applyBorder="1" applyAlignment="1">
      <alignment horizontal="center" vertical="center"/>
    </xf>
    <xf numFmtId="0" fontId="45" fillId="0" borderId="0" xfId="3" applyFont="1" applyAlignment="1">
      <alignment vertical="center"/>
    </xf>
    <xf numFmtId="0" fontId="44" fillId="4" borderId="6" xfId="3" applyFont="1" applyFill="1" applyBorder="1" applyAlignment="1">
      <alignment horizontal="center" vertical="center"/>
    </xf>
    <xf numFmtId="0" fontId="44" fillId="5" borderId="10" xfId="3" applyFont="1" applyFill="1" applyBorder="1" applyAlignment="1">
      <alignment horizontal="center" vertical="center"/>
    </xf>
    <xf numFmtId="0" fontId="9" fillId="5" borderId="4" xfId="3" applyFont="1" applyFill="1" applyBorder="1" applyAlignment="1">
      <alignment horizontal="center" vertical="center"/>
    </xf>
    <xf numFmtId="0" fontId="9" fillId="7" borderId="6" xfId="3" applyFont="1" applyFill="1" applyBorder="1" applyAlignment="1">
      <alignment horizontal="center" vertical="center"/>
    </xf>
    <xf numFmtId="0" fontId="10" fillId="0" borderId="6" xfId="3" applyFont="1" applyBorder="1" applyAlignment="1">
      <alignment horizontal="center" vertical="center"/>
    </xf>
    <xf numFmtId="0" fontId="10" fillId="0" borderId="8" xfId="3" applyFont="1" applyBorder="1" applyAlignment="1">
      <alignment horizontal="center" vertical="center"/>
    </xf>
    <xf numFmtId="0" fontId="70" fillId="5" borderId="3" xfId="9" applyFont="1" applyFill="1" applyBorder="1" applyAlignment="1">
      <alignment horizontal="left" vertical="center"/>
    </xf>
    <xf numFmtId="0" fontId="70" fillId="6" borderId="5" xfId="9" applyFont="1" applyFill="1" applyBorder="1" applyAlignment="1">
      <alignment horizontal="left" vertical="center"/>
    </xf>
    <xf numFmtId="0" fontId="71" fillId="0" borderId="5" xfId="9" applyFont="1" applyBorder="1" applyAlignment="1">
      <alignment horizontal="left" vertical="center"/>
    </xf>
    <xf numFmtId="0" fontId="72" fillId="6" borderId="5" xfId="9" applyFont="1" applyFill="1" applyBorder="1" applyAlignment="1">
      <alignment horizontal="left" vertical="center"/>
    </xf>
    <xf numFmtId="0" fontId="71" fillId="0" borderId="7" xfId="9" applyFont="1" applyBorder="1" applyAlignment="1">
      <alignment horizontal="left" vertical="center"/>
    </xf>
    <xf numFmtId="0" fontId="72" fillId="5" borderId="3" xfId="9" applyFont="1" applyFill="1" applyBorder="1" applyAlignment="1">
      <alignment horizontal="left" vertical="center"/>
    </xf>
    <xf numFmtId="0" fontId="70" fillId="9" borderId="5" xfId="9" applyFont="1" applyFill="1" applyBorder="1" applyAlignment="1">
      <alignment horizontal="center" vertical="center" wrapText="1"/>
    </xf>
    <xf numFmtId="0" fontId="70" fillId="9" borderId="1" xfId="9" applyFont="1" applyFill="1" applyBorder="1" applyAlignment="1">
      <alignment horizontal="center" vertical="center" wrapText="1"/>
    </xf>
    <xf numFmtId="0" fontId="70" fillId="9" borderId="6" xfId="9" applyFont="1" applyFill="1" applyBorder="1" applyAlignment="1">
      <alignment horizontal="center" vertical="center" wrapText="1"/>
    </xf>
    <xf numFmtId="0" fontId="71" fillId="3" borderId="7" xfId="9" applyFont="1" applyFill="1" applyBorder="1" applyAlignment="1">
      <alignment horizontal="center" vertical="center" wrapText="1"/>
    </xf>
    <xf numFmtId="0" fontId="71" fillId="3" borderId="8" xfId="9" applyFont="1" applyFill="1" applyBorder="1" applyAlignment="1">
      <alignment horizontal="center" vertical="center" wrapText="1"/>
    </xf>
    <xf numFmtId="0" fontId="71" fillId="3" borderId="37" xfId="9" applyFont="1" applyFill="1" applyBorder="1" applyAlignment="1">
      <alignment horizontal="center" vertical="center" wrapText="1"/>
    </xf>
    <xf numFmtId="0" fontId="71" fillId="3" borderId="16" xfId="9" applyFont="1" applyFill="1" applyBorder="1" applyAlignment="1">
      <alignment horizontal="center" vertical="center" wrapText="1"/>
    </xf>
    <xf numFmtId="0" fontId="70" fillId="3" borderId="19" xfId="9" applyFont="1" applyFill="1" applyBorder="1" applyAlignment="1">
      <alignment vertical="center"/>
    </xf>
    <xf numFmtId="0" fontId="70" fillId="3" borderId="21" xfId="9" applyFont="1" applyFill="1" applyBorder="1" applyAlignment="1">
      <alignment vertical="center"/>
    </xf>
    <xf numFmtId="3" fontId="70" fillId="3" borderId="46" xfId="9" applyNumberFormat="1" applyFont="1" applyFill="1" applyBorder="1" applyAlignment="1">
      <alignment horizontal="center" vertical="center"/>
    </xf>
    <xf numFmtId="3" fontId="70" fillId="3" borderId="19" xfId="9" applyNumberFormat="1" applyFont="1" applyFill="1" applyBorder="1" applyAlignment="1">
      <alignment horizontal="center" vertical="center"/>
    </xf>
    <xf numFmtId="3" fontId="70" fillId="3" borderId="20" xfId="9" applyNumberFormat="1" applyFont="1" applyFill="1" applyBorder="1" applyAlignment="1">
      <alignment horizontal="center" vertical="center"/>
    </xf>
    <xf numFmtId="3" fontId="70" fillId="3" borderId="21" xfId="9" applyNumberFormat="1" applyFont="1" applyFill="1" applyBorder="1" applyAlignment="1">
      <alignment horizontal="center" vertical="center"/>
    </xf>
    <xf numFmtId="169" fontId="70" fillId="3" borderId="46" xfId="15" applyNumberFormat="1" applyFont="1" applyFill="1" applyBorder="1" applyAlignment="1">
      <alignment horizontal="center" vertical="center"/>
    </xf>
    <xf numFmtId="0" fontId="70" fillId="5" borderId="4" xfId="9" applyFont="1" applyFill="1" applyBorder="1" applyAlignment="1">
      <alignment horizontal="center" vertical="center"/>
    </xf>
    <xf numFmtId="3" fontId="72" fillId="5" borderId="36" xfId="9" applyNumberFormat="1" applyFont="1" applyFill="1" applyBorder="1" applyAlignment="1">
      <alignment horizontal="center" vertical="center"/>
    </xf>
    <xf numFmtId="3" fontId="72" fillId="5" borderId="3" xfId="9" applyNumberFormat="1" applyFont="1" applyFill="1" applyBorder="1" applyAlignment="1">
      <alignment horizontal="center" vertical="center"/>
    </xf>
    <xf numFmtId="3" fontId="72" fillId="5" borderId="14" xfId="9" applyNumberFormat="1" applyFont="1" applyFill="1" applyBorder="1" applyAlignment="1">
      <alignment horizontal="center" vertical="center"/>
    </xf>
    <xf numFmtId="3" fontId="72" fillId="5" borderId="4" xfId="9" applyNumberFormat="1" applyFont="1" applyFill="1" applyBorder="1" applyAlignment="1">
      <alignment horizontal="center" vertical="center"/>
    </xf>
    <xf numFmtId="169" fontId="72" fillId="5" borderId="36" xfId="15" applyNumberFormat="1" applyFont="1" applyFill="1" applyBorder="1" applyAlignment="1">
      <alignment horizontal="center" vertical="center"/>
    </xf>
    <xf numFmtId="0" fontId="70" fillId="6" borderId="6" xfId="9" applyFont="1" applyFill="1" applyBorder="1" applyAlignment="1">
      <alignment horizontal="center" vertical="center"/>
    </xf>
    <xf numFmtId="3" fontId="72" fillId="6" borderId="44" xfId="9" applyNumberFormat="1" applyFont="1" applyFill="1" applyBorder="1" applyAlignment="1">
      <alignment horizontal="center" vertical="center"/>
    </xf>
    <xf numFmtId="3" fontId="72" fillId="6" borderId="5" xfId="9" applyNumberFormat="1" applyFont="1" applyFill="1" applyBorder="1" applyAlignment="1">
      <alignment horizontal="center" vertical="center"/>
    </xf>
    <xf numFmtId="3" fontId="72" fillId="6" borderId="1" xfId="9" applyNumberFormat="1" applyFont="1" applyFill="1" applyBorder="1" applyAlignment="1">
      <alignment horizontal="center" vertical="center"/>
    </xf>
    <xf numFmtId="3" fontId="72" fillId="6" borderId="6" xfId="9" applyNumberFormat="1" applyFont="1" applyFill="1" applyBorder="1" applyAlignment="1">
      <alignment horizontal="center" vertical="center"/>
    </xf>
    <xf numFmtId="169" fontId="72" fillId="6" borderId="44" xfId="15" applyNumberFormat="1" applyFont="1" applyFill="1" applyBorder="1" applyAlignment="1">
      <alignment horizontal="center" vertical="center"/>
    </xf>
    <xf numFmtId="0" fontId="71" fillId="0" borderId="6" xfId="9" applyFont="1" applyBorder="1" applyAlignment="1">
      <alignment horizontal="center" vertical="center"/>
    </xf>
    <xf numFmtId="3" fontId="71" fillId="0" borderId="44" xfId="9" applyNumberFormat="1" applyFont="1" applyBorder="1" applyAlignment="1">
      <alignment horizontal="center" vertical="center"/>
    </xf>
    <xf numFmtId="3" fontId="71" fillId="0" borderId="5" xfId="9" applyNumberFormat="1" applyFont="1" applyBorder="1" applyAlignment="1">
      <alignment horizontal="center" vertical="center"/>
    </xf>
    <xf numFmtId="3" fontId="71" fillId="0" borderId="1" xfId="9" applyNumberFormat="1" applyFont="1" applyBorder="1" applyAlignment="1">
      <alignment horizontal="center" vertical="center"/>
    </xf>
    <xf numFmtId="3" fontId="71" fillId="0" borderId="6" xfId="9" applyNumberFormat="1" applyFont="1" applyBorder="1" applyAlignment="1">
      <alignment horizontal="center" vertical="center"/>
    </xf>
    <xf numFmtId="169" fontId="71" fillId="0" borderId="44" xfId="15" applyNumberFormat="1" applyFont="1" applyBorder="1" applyAlignment="1">
      <alignment horizontal="center" vertical="center"/>
    </xf>
    <xf numFmtId="0" fontId="72" fillId="6" borderId="6" xfId="9" applyFont="1" applyFill="1" applyBorder="1" applyAlignment="1">
      <alignment horizontal="center" vertical="center"/>
    </xf>
    <xf numFmtId="0" fontId="71" fillId="0" borderId="8" xfId="9" applyFont="1" applyBorder="1" applyAlignment="1">
      <alignment horizontal="center" vertical="center"/>
    </xf>
    <xf numFmtId="3" fontId="71" fillId="0" borderId="37" xfId="9" applyNumberFormat="1" applyFont="1" applyBorder="1" applyAlignment="1">
      <alignment horizontal="center" vertical="center"/>
    </xf>
    <xf numFmtId="3" fontId="71" fillId="0" borderId="7" xfId="9" applyNumberFormat="1" applyFont="1" applyBorder="1" applyAlignment="1">
      <alignment horizontal="center" vertical="center"/>
    </xf>
    <xf numFmtId="3" fontId="71" fillId="0" borderId="16" xfId="9" applyNumberFormat="1" applyFont="1" applyBorder="1" applyAlignment="1">
      <alignment horizontal="center" vertical="center"/>
    </xf>
    <xf numFmtId="3" fontId="71" fillId="0" borderId="8" xfId="9" applyNumberFormat="1" applyFont="1" applyBorder="1" applyAlignment="1">
      <alignment horizontal="center" vertical="center"/>
    </xf>
    <xf numFmtId="169" fontId="71" fillId="0" borderId="37" xfId="15" applyNumberFormat="1" applyFont="1" applyBorder="1" applyAlignment="1">
      <alignment horizontal="center" vertical="center"/>
    </xf>
    <xf numFmtId="0" fontId="72" fillId="5" borderId="4" xfId="9" applyFont="1" applyFill="1" applyBorder="1" applyAlignment="1">
      <alignment horizontal="center" vertical="center"/>
    </xf>
    <xf numFmtId="0" fontId="70" fillId="3" borderId="1" xfId="16" applyFont="1" applyFill="1" applyBorder="1" applyAlignment="1">
      <alignment horizontal="center" vertical="center" wrapText="1"/>
    </xf>
    <xf numFmtId="0" fontId="71" fillId="3" borderId="1" xfId="9" applyFont="1" applyFill="1" applyBorder="1" applyAlignment="1">
      <alignment horizontal="center" vertical="center" wrapText="1"/>
    </xf>
    <xf numFmtId="3" fontId="71" fillId="0" borderId="1" xfId="9" applyNumberFormat="1" applyFont="1" applyFill="1" applyBorder="1" applyAlignment="1">
      <alignment horizontal="center" vertical="center" wrapText="1"/>
    </xf>
    <xf numFmtId="0" fontId="71" fillId="0" borderId="1" xfId="9" applyFont="1" applyFill="1" applyBorder="1" applyAlignment="1">
      <alignment horizontal="center" vertical="center" wrapText="1"/>
    </xf>
    <xf numFmtId="169" fontId="73" fillId="2" borderId="1" xfId="15" applyNumberFormat="1" applyFont="1" applyFill="1" applyBorder="1" applyAlignment="1">
      <alignment horizontal="center" vertical="center"/>
    </xf>
    <xf numFmtId="0" fontId="71" fillId="0" borderId="0" xfId="9" applyFont="1" applyAlignment="1">
      <alignment vertical="center"/>
    </xf>
    <xf numFmtId="3" fontId="54" fillId="5" borderId="14" xfId="1" applyNumberFormat="1" applyFont="1" applyFill="1" applyBorder="1" applyAlignment="1">
      <alignment horizontal="center" vertical="center"/>
    </xf>
    <xf numFmtId="3" fontId="54" fillId="3" borderId="20" xfId="1" applyNumberFormat="1" applyFont="1" applyFill="1" applyBorder="1" applyAlignment="1">
      <alignment horizontal="center" vertical="center"/>
    </xf>
    <xf numFmtId="3" fontId="54" fillId="6" borderId="1" xfId="1" applyNumberFormat="1" applyFont="1" applyFill="1" applyBorder="1" applyAlignment="1">
      <alignment horizontal="center" vertical="center"/>
    </xf>
    <xf numFmtId="3" fontId="56" fillId="0" borderId="1" xfId="1" applyNumberFormat="1" applyFont="1" applyBorder="1" applyAlignment="1">
      <alignment horizontal="center" vertical="center"/>
    </xf>
    <xf numFmtId="3" fontId="56" fillId="0" borderId="16" xfId="1" applyNumberFormat="1" applyFont="1" applyFill="1" applyBorder="1" applyAlignment="1">
      <alignment horizontal="center" vertical="center"/>
    </xf>
    <xf numFmtId="3" fontId="56" fillId="0" borderId="16" xfId="1" applyNumberFormat="1" applyFont="1" applyBorder="1" applyAlignment="1">
      <alignment horizontal="center" vertical="center"/>
    </xf>
    <xf numFmtId="3" fontId="56" fillId="0" borderId="1" xfId="1" applyNumberFormat="1" applyFont="1" applyFill="1" applyBorder="1" applyAlignment="1">
      <alignment horizontal="center" vertical="center"/>
    </xf>
    <xf numFmtId="168" fontId="54" fillId="3" borderId="21" xfId="0" applyNumberFormat="1" applyFont="1" applyFill="1" applyBorder="1" applyAlignment="1">
      <alignment horizontal="center" vertical="center"/>
    </xf>
    <xf numFmtId="168" fontId="54" fillId="5" borderId="4" xfId="0" applyNumberFormat="1" applyFont="1" applyFill="1" applyBorder="1" applyAlignment="1">
      <alignment horizontal="center" vertical="center"/>
    </xf>
    <xf numFmtId="168" fontId="54" fillId="6" borderId="6" xfId="0" applyNumberFormat="1" applyFont="1" applyFill="1" applyBorder="1" applyAlignment="1">
      <alignment horizontal="center" vertical="center"/>
    </xf>
    <xf numFmtId="168" fontId="56" fillId="0" borderId="6" xfId="0" applyNumberFormat="1" applyFont="1" applyBorder="1" applyAlignment="1">
      <alignment horizontal="center" vertical="center"/>
    </xf>
    <xf numFmtId="168" fontId="56" fillId="2" borderId="6" xfId="0" applyNumberFormat="1" applyFont="1" applyFill="1" applyBorder="1" applyAlignment="1">
      <alignment horizontal="center" vertical="center"/>
    </xf>
    <xf numFmtId="168" fontId="56" fillId="0" borderId="8" xfId="0" applyNumberFormat="1" applyFont="1" applyFill="1" applyBorder="1" applyAlignment="1">
      <alignment horizontal="center" vertical="center"/>
    </xf>
    <xf numFmtId="168" fontId="56" fillId="0" borderId="8" xfId="0" applyNumberFormat="1" applyFont="1" applyBorder="1" applyAlignment="1">
      <alignment horizontal="center" vertical="center"/>
    </xf>
    <xf numFmtId="168" fontId="56" fillId="0" borderId="6" xfId="0" applyNumberFormat="1" applyFont="1" applyFill="1" applyBorder="1" applyAlignment="1">
      <alignment horizontal="center" vertical="center"/>
    </xf>
    <xf numFmtId="168" fontId="54" fillId="5" borderId="4" xfId="0" applyNumberFormat="1" applyFont="1" applyFill="1" applyBorder="1" applyAlignment="1">
      <alignment horizontal="center" vertical="center" wrapText="1"/>
    </xf>
    <xf numFmtId="168" fontId="54" fillId="5" borderId="25" xfId="0" applyNumberFormat="1" applyFont="1" applyFill="1" applyBorder="1" applyAlignment="1">
      <alignment horizontal="center" vertical="center" wrapText="1"/>
    </xf>
    <xf numFmtId="3" fontId="54" fillId="5" borderId="3" xfId="0" applyNumberFormat="1" applyFont="1" applyFill="1" applyBorder="1" applyAlignment="1">
      <alignment horizontal="center" vertical="center" wrapText="1"/>
    </xf>
    <xf numFmtId="3" fontId="54" fillId="5" borderId="14" xfId="0" applyNumberFormat="1" applyFont="1" applyFill="1" applyBorder="1" applyAlignment="1">
      <alignment horizontal="center" vertical="center" wrapText="1"/>
    </xf>
    <xf numFmtId="3" fontId="54" fillId="3" borderId="19" xfId="1" applyNumberFormat="1" applyFont="1" applyFill="1" applyBorder="1" applyAlignment="1">
      <alignment horizontal="center" vertical="center"/>
    </xf>
    <xf numFmtId="3" fontId="54" fillId="5" borderId="3" xfId="1" applyNumberFormat="1" applyFont="1" applyFill="1" applyBorder="1" applyAlignment="1">
      <alignment horizontal="center" vertical="center"/>
    </xf>
    <xf numFmtId="3" fontId="54" fillId="6" borderId="5" xfId="1" applyNumberFormat="1" applyFont="1" applyFill="1" applyBorder="1" applyAlignment="1">
      <alignment horizontal="center" vertical="center"/>
    </xf>
    <xf numFmtId="3" fontId="56" fillId="0" borderId="5" xfId="1" applyNumberFormat="1" applyFont="1" applyBorder="1" applyAlignment="1">
      <alignment horizontal="center" vertical="center"/>
    </xf>
    <xf numFmtId="3" fontId="56" fillId="0" borderId="7" xfId="1" applyNumberFormat="1" applyFont="1" applyFill="1" applyBorder="1" applyAlignment="1">
      <alignment horizontal="center" vertical="center"/>
    </xf>
    <xf numFmtId="3" fontId="56" fillId="0" borderId="7" xfId="1" applyNumberFormat="1" applyFont="1" applyBorder="1" applyAlignment="1">
      <alignment horizontal="center" vertical="center"/>
    </xf>
    <xf numFmtId="3" fontId="56" fillId="0" borderId="5" xfId="0" applyNumberFormat="1" applyFont="1" applyFill="1" applyBorder="1" applyAlignment="1">
      <alignment horizontal="center" vertical="center"/>
    </xf>
    <xf numFmtId="3" fontId="56" fillId="0" borderId="1" xfId="0" applyNumberFormat="1" applyFont="1" applyFill="1" applyBorder="1" applyAlignment="1">
      <alignment horizontal="center" vertical="center"/>
    </xf>
    <xf numFmtId="3" fontId="56" fillId="0" borderId="5" xfId="1" applyNumberFormat="1" applyFont="1" applyFill="1" applyBorder="1" applyAlignment="1">
      <alignment horizontal="center" vertical="center"/>
    </xf>
    <xf numFmtId="168" fontId="54" fillId="3" borderId="27" xfId="0" applyNumberFormat="1" applyFont="1" applyFill="1" applyBorder="1" applyAlignment="1">
      <alignment horizontal="center" vertical="center" wrapText="1"/>
    </xf>
    <xf numFmtId="168" fontId="56" fillId="3" borderId="8" xfId="0" applyNumberFormat="1" applyFont="1" applyFill="1" applyBorder="1" applyAlignment="1">
      <alignment horizontal="center" vertical="center" wrapText="1"/>
    </xf>
    <xf numFmtId="168" fontId="54" fillId="3" borderId="53" xfId="0" applyNumberFormat="1" applyFont="1" applyFill="1" applyBorder="1" applyAlignment="1">
      <alignment horizontal="center" vertical="center" wrapText="1"/>
    </xf>
    <xf numFmtId="168" fontId="56" fillId="3" borderId="24" xfId="0" applyNumberFormat="1" applyFont="1" applyFill="1" applyBorder="1" applyAlignment="1">
      <alignment horizontal="center" vertical="center" wrapText="1"/>
    </xf>
    <xf numFmtId="168" fontId="20" fillId="0" borderId="0" xfId="0" applyNumberFormat="1" applyFont="1" applyAlignment="1">
      <alignment horizontal="center" vertical="center"/>
    </xf>
    <xf numFmtId="168" fontId="56" fillId="0" borderId="0" xfId="0" applyNumberFormat="1" applyFont="1" applyAlignment="1">
      <alignment horizontal="center" vertical="center"/>
    </xf>
    <xf numFmtId="168" fontId="5" fillId="0" borderId="0" xfId="0" applyNumberFormat="1" applyFont="1" applyAlignment="1">
      <alignment horizontal="center" vertical="center"/>
    </xf>
    <xf numFmtId="168" fontId="56" fillId="0" borderId="6" xfId="1" applyNumberFormat="1" applyFont="1" applyBorder="1" applyAlignment="1">
      <alignment horizontal="center" vertical="center"/>
    </xf>
    <xf numFmtId="168" fontId="56" fillId="2" borderId="6" xfId="1" applyNumberFormat="1" applyFont="1" applyFill="1" applyBorder="1" applyAlignment="1">
      <alignment horizontal="center" vertical="center"/>
    </xf>
    <xf numFmtId="168" fontId="56" fillId="0" borderId="8" xfId="1" applyNumberFormat="1" applyFont="1" applyFill="1" applyBorder="1" applyAlignment="1">
      <alignment horizontal="center" vertical="center"/>
    </xf>
    <xf numFmtId="168" fontId="56" fillId="0" borderId="8" xfId="1" applyNumberFormat="1" applyFont="1" applyBorder="1" applyAlignment="1">
      <alignment horizontal="center" vertical="center"/>
    </xf>
    <xf numFmtId="168" fontId="21" fillId="0" borderId="0" xfId="0" applyNumberFormat="1" applyFont="1" applyAlignment="1">
      <alignment horizontal="center" vertical="center"/>
    </xf>
    <xf numFmtId="168" fontId="54" fillId="3" borderId="22" xfId="1" applyNumberFormat="1" applyFont="1" applyFill="1" applyBorder="1" applyAlignment="1">
      <alignment horizontal="center" vertical="center"/>
    </xf>
    <xf numFmtId="168" fontId="54" fillId="5" borderId="25" xfId="1" applyNumberFormat="1" applyFont="1" applyFill="1" applyBorder="1" applyAlignment="1">
      <alignment horizontal="center" vertical="center"/>
    </xf>
    <xf numFmtId="168" fontId="54" fillId="6" borderId="23" xfId="1" applyNumberFormat="1" applyFont="1" applyFill="1" applyBorder="1" applyAlignment="1">
      <alignment horizontal="center" vertical="center"/>
    </xf>
    <xf numFmtId="168" fontId="56" fillId="0" borderId="23" xfId="1" applyNumberFormat="1" applyFont="1" applyBorder="1" applyAlignment="1">
      <alignment horizontal="center" vertical="center"/>
    </xf>
    <xf numFmtId="168" fontId="56" fillId="0" borderId="23" xfId="1" applyNumberFormat="1" applyFont="1" applyFill="1" applyBorder="1" applyAlignment="1">
      <alignment horizontal="center" vertical="center"/>
    </xf>
    <xf numFmtId="168" fontId="56" fillId="0" borderId="24" xfId="1" applyNumberFormat="1" applyFont="1" applyFill="1" applyBorder="1" applyAlignment="1">
      <alignment horizontal="center" vertical="center"/>
    </xf>
    <xf numFmtId="168" fontId="56" fillId="0" borderId="24" xfId="1" applyNumberFormat="1" applyFont="1" applyBorder="1" applyAlignment="1">
      <alignment horizontal="center" vertical="center"/>
    </xf>
    <xf numFmtId="168" fontId="54" fillId="3" borderId="21" xfId="1" applyNumberFormat="1" applyFont="1" applyFill="1" applyBorder="1" applyAlignment="1">
      <alignment horizontal="center" vertical="center"/>
    </xf>
    <xf numFmtId="168" fontId="54" fillId="5" borderId="4" xfId="1" applyNumberFormat="1" applyFont="1" applyFill="1" applyBorder="1" applyAlignment="1">
      <alignment horizontal="center" vertical="center"/>
    </xf>
    <xf numFmtId="168" fontId="54" fillId="6" borderId="6" xfId="1" applyNumberFormat="1" applyFont="1" applyFill="1" applyBorder="1" applyAlignment="1">
      <alignment horizontal="center" vertical="center"/>
    </xf>
    <xf numFmtId="168" fontId="56" fillId="0" borderId="6" xfId="1" applyNumberFormat="1" applyFont="1" applyFill="1" applyBorder="1" applyAlignment="1">
      <alignment horizontal="center" vertical="center"/>
    </xf>
    <xf numFmtId="3" fontId="54" fillId="3" borderId="26" xfId="0" applyNumberFormat="1" applyFont="1" applyFill="1" applyBorder="1" applyAlignment="1">
      <alignment horizontal="center" vertical="center" wrapText="1"/>
    </xf>
    <xf numFmtId="3" fontId="56" fillId="3" borderId="7" xfId="0" applyNumberFormat="1" applyFont="1" applyFill="1" applyBorder="1" applyAlignment="1">
      <alignment horizontal="center" vertical="center" wrapText="1"/>
    </xf>
    <xf numFmtId="3" fontId="54" fillId="3" borderId="28" xfId="0" applyNumberFormat="1" applyFont="1" applyFill="1" applyBorder="1" applyAlignment="1">
      <alignment horizontal="center" vertical="center" wrapText="1"/>
    </xf>
    <xf numFmtId="3" fontId="56" fillId="3" borderId="16" xfId="0" applyNumberFormat="1" applyFont="1" applyFill="1" applyBorder="1" applyAlignment="1">
      <alignment horizontal="center" vertical="center" wrapText="1"/>
    </xf>
    <xf numFmtId="3" fontId="54" fillId="3" borderId="33" xfId="0" applyNumberFormat="1" applyFont="1" applyFill="1" applyBorder="1" applyAlignment="1">
      <alignment horizontal="center" vertical="center" wrapText="1"/>
    </xf>
    <xf numFmtId="3" fontId="54" fillId="3" borderId="38" xfId="0" applyNumberFormat="1" applyFont="1" applyFill="1" applyBorder="1" applyAlignment="1">
      <alignment horizontal="center" vertical="center" wrapText="1"/>
    </xf>
    <xf numFmtId="3" fontId="20" fillId="0" borderId="0" xfId="0" applyNumberFormat="1" applyFont="1" applyAlignment="1">
      <alignment horizontal="center" vertical="center"/>
    </xf>
    <xf numFmtId="3" fontId="56" fillId="0" borderId="0" xfId="0" applyNumberFormat="1" applyFont="1" applyAlignment="1">
      <alignment horizontal="center" vertical="center"/>
    </xf>
    <xf numFmtId="3" fontId="5" fillId="0" borderId="0" xfId="0" applyNumberFormat="1" applyFont="1" applyAlignment="1">
      <alignment horizontal="center" vertical="center"/>
    </xf>
    <xf numFmtId="3" fontId="21" fillId="0" borderId="0" xfId="0" applyNumberFormat="1" applyFont="1" applyAlignment="1">
      <alignment horizontal="center" vertical="center"/>
    </xf>
    <xf numFmtId="172" fontId="57" fillId="0" borderId="1" xfId="18" applyNumberFormat="1" applyFont="1" applyBorder="1" applyAlignment="1">
      <alignment horizontal="center" vertical="center"/>
    </xf>
    <xf numFmtId="172" fontId="57" fillId="0" borderId="1" xfId="18" applyNumberFormat="1" applyFont="1" applyFill="1" applyBorder="1" applyAlignment="1">
      <alignment horizontal="center" vertical="center"/>
    </xf>
    <xf numFmtId="172" fontId="57" fillId="2" borderId="1" xfId="18" applyNumberFormat="1" applyFont="1" applyFill="1" applyBorder="1" applyAlignment="1">
      <alignment horizontal="center" vertical="center"/>
    </xf>
    <xf numFmtId="172" fontId="58" fillId="5" borderId="1" xfId="18" applyNumberFormat="1" applyFont="1" applyFill="1" applyBorder="1" applyAlignment="1">
      <alignment horizontal="center" vertical="center"/>
    </xf>
    <xf numFmtId="172" fontId="45" fillId="0" borderId="9" xfId="1" applyNumberFormat="1" applyFont="1" applyBorder="1" applyAlignment="1">
      <alignment horizontal="center" vertical="center"/>
    </xf>
    <xf numFmtId="172" fontId="45" fillId="0" borderId="9" xfId="1" applyNumberFormat="1" applyFont="1" applyFill="1" applyBorder="1" applyAlignment="1">
      <alignment horizontal="center" vertical="center"/>
    </xf>
    <xf numFmtId="172" fontId="45" fillId="0" borderId="10" xfId="1" applyNumberFormat="1" applyFont="1" applyFill="1" applyBorder="1" applyAlignment="1">
      <alignment horizontal="center" vertical="center"/>
    </xf>
    <xf numFmtId="172" fontId="45" fillId="0" borderId="5" xfId="1" applyNumberFormat="1" applyFont="1" applyFill="1" applyBorder="1" applyAlignment="1">
      <alignment horizontal="center" vertical="center"/>
    </xf>
    <xf numFmtId="172" fontId="45" fillId="0" borderId="26" xfId="1" applyNumberFormat="1" applyFont="1" applyFill="1" applyBorder="1" applyAlignment="1">
      <alignment horizontal="center" vertical="center"/>
    </xf>
    <xf numFmtId="172" fontId="44" fillId="5" borderId="19" xfId="1" applyNumberFormat="1" applyFont="1" applyFill="1" applyBorder="1" applyAlignment="1">
      <alignment horizontal="center" vertical="center"/>
    </xf>
    <xf numFmtId="172" fontId="45" fillId="0" borderId="10" xfId="1" applyNumberFormat="1" applyFont="1" applyBorder="1" applyAlignment="1">
      <alignment horizontal="center" vertical="center"/>
    </xf>
    <xf numFmtId="172" fontId="45" fillId="0" borderId="5" xfId="1" applyNumberFormat="1" applyFont="1" applyBorder="1" applyAlignment="1">
      <alignment horizontal="center" vertical="center"/>
    </xf>
    <xf numFmtId="172" fontId="45" fillId="0" borderId="6" xfId="1" applyNumberFormat="1" applyFont="1" applyBorder="1" applyAlignment="1">
      <alignment horizontal="center" vertical="center"/>
    </xf>
    <xf numFmtId="172" fontId="45" fillId="0" borderId="6" xfId="1" applyNumberFormat="1" applyFont="1" applyFill="1" applyBorder="1" applyAlignment="1">
      <alignment horizontal="center" vertical="center"/>
    </xf>
    <xf numFmtId="172" fontId="45" fillId="0" borderId="26" xfId="1" applyNumberFormat="1" applyFont="1" applyBorder="1" applyAlignment="1">
      <alignment horizontal="center" vertical="center"/>
    </xf>
    <xf numFmtId="172" fontId="45" fillId="0" borderId="27" xfId="1" applyNumberFormat="1" applyFont="1" applyBorder="1" applyAlignment="1">
      <alignment horizontal="center" vertical="center"/>
    </xf>
    <xf numFmtId="172" fontId="45" fillId="0" borderId="27" xfId="1" applyNumberFormat="1" applyFont="1" applyFill="1" applyBorder="1" applyAlignment="1">
      <alignment horizontal="center" vertical="center"/>
    </xf>
    <xf numFmtId="172" fontId="44" fillId="5" borderId="21" xfId="1" applyNumberFormat="1" applyFont="1" applyFill="1" applyBorder="1" applyAlignment="1">
      <alignment horizontal="center" vertical="center"/>
    </xf>
    <xf numFmtId="172" fontId="44" fillId="5" borderId="29" xfId="1" applyNumberFormat="1" applyFont="1" applyFill="1" applyBorder="1" applyAlignment="1">
      <alignment horizontal="center" vertical="center"/>
    </xf>
    <xf numFmtId="0" fontId="45" fillId="0" borderId="9" xfId="0" applyFont="1" applyBorder="1" applyAlignment="1">
      <alignment horizontal="center" vertical="center"/>
    </xf>
    <xf numFmtId="0" fontId="45" fillId="0" borderId="5" xfId="0" applyFont="1" applyBorder="1" applyAlignment="1">
      <alignment horizontal="center" vertical="center"/>
    </xf>
    <xf numFmtId="0" fontId="45" fillId="0" borderId="26" xfId="0" applyFont="1" applyBorder="1" applyAlignment="1">
      <alignment horizontal="center" vertical="center"/>
    </xf>
    <xf numFmtId="3" fontId="44" fillId="3" borderId="26" xfId="4" applyNumberFormat="1" applyFont="1" applyFill="1" applyBorder="1" applyAlignment="1">
      <alignment horizontal="center" vertical="center"/>
    </xf>
    <xf numFmtId="3" fontId="45" fillId="3" borderId="7" xfId="4" applyNumberFormat="1" applyFont="1" applyFill="1" applyBorder="1" applyAlignment="1">
      <alignment horizontal="center" vertical="center" wrapText="1"/>
    </xf>
    <xf numFmtId="3" fontId="44" fillId="3" borderId="28" xfId="4" applyNumberFormat="1" applyFont="1" applyFill="1" applyBorder="1" applyAlignment="1">
      <alignment horizontal="center" vertical="center"/>
    </xf>
    <xf numFmtId="3" fontId="45" fillId="3" borderId="16" xfId="4" applyNumberFormat="1" applyFont="1" applyFill="1" applyBorder="1" applyAlignment="1">
      <alignment horizontal="center" vertical="center" wrapText="1"/>
    </xf>
    <xf numFmtId="3" fontId="45" fillId="0" borderId="1" xfId="1" applyNumberFormat="1" applyFont="1" applyBorder="1" applyAlignment="1">
      <alignment horizontal="center" vertical="center"/>
    </xf>
    <xf numFmtId="3" fontId="44" fillId="3" borderId="28" xfId="4" applyNumberFormat="1" applyFont="1" applyFill="1" applyBorder="1" applyAlignment="1">
      <alignment horizontal="center" vertical="center" wrapText="1"/>
    </xf>
    <xf numFmtId="3" fontId="44" fillId="3" borderId="20" xfId="1" applyNumberFormat="1" applyFont="1" applyFill="1" applyBorder="1" applyAlignment="1">
      <alignment horizontal="center" vertical="center" wrapText="1"/>
    </xf>
    <xf numFmtId="3" fontId="44" fillId="5" borderId="14" xfId="1" applyNumberFormat="1" applyFont="1" applyFill="1" applyBorder="1" applyAlignment="1">
      <alignment horizontal="center" vertical="center" wrapText="1"/>
    </xf>
    <xf numFmtId="3" fontId="44" fillId="3" borderId="28" xfId="0" applyNumberFormat="1" applyFont="1" applyFill="1" applyBorder="1" applyAlignment="1">
      <alignment horizontal="center" vertical="center" wrapText="1"/>
    </xf>
    <xf numFmtId="3" fontId="45" fillId="3" borderId="16" xfId="0" applyNumberFormat="1" applyFont="1" applyFill="1" applyBorder="1" applyAlignment="1">
      <alignment horizontal="center" vertical="center" wrapText="1"/>
    </xf>
    <xf numFmtId="3" fontId="44" fillId="3" borderId="20" xfId="4" applyNumberFormat="1" applyFont="1" applyFill="1" applyBorder="1" applyAlignment="1">
      <alignment horizontal="center" vertical="center" wrapText="1"/>
    </xf>
    <xf numFmtId="3" fontId="44" fillId="5" borderId="14" xfId="4" applyNumberFormat="1" applyFont="1" applyFill="1" applyBorder="1" applyAlignment="1">
      <alignment horizontal="center" vertical="center" wrapText="1"/>
    </xf>
    <xf numFmtId="3" fontId="15" fillId="0" borderId="0" xfId="0" applyNumberFormat="1" applyFont="1" applyAlignment="1">
      <alignment horizontal="center" vertical="center"/>
    </xf>
    <xf numFmtId="3" fontId="44" fillId="3" borderId="19" xfId="1" applyNumberFormat="1" applyFont="1" applyFill="1" applyBorder="1" applyAlignment="1">
      <alignment horizontal="center" vertical="center"/>
    </xf>
    <xf numFmtId="3" fontId="44" fillId="5" borderId="3" xfId="4" applyNumberFormat="1" applyFont="1" applyFill="1" applyBorder="1" applyAlignment="1">
      <alignment horizontal="center" vertical="center"/>
    </xf>
    <xf numFmtId="3" fontId="44" fillId="7" borderId="5" xfId="1" applyNumberFormat="1" applyFont="1" applyFill="1" applyBorder="1" applyAlignment="1">
      <alignment horizontal="center" vertical="center"/>
    </xf>
    <xf numFmtId="3" fontId="45" fillId="0" borderId="5" xfId="1" applyNumberFormat="1" applyFont="1" applyBorder="1" applyAlignment="1">
      <alignment horizontal="center" vertical="center"/>
    </xf>
    <xf numFmtId="3" fontId="45" fillId="0" borderId="5" xfId="1" applyNumberFormat="1" applyFont="1" applyFill="1" applyBorder="1" applyAlignment="1">
      <alignment horizontal="center" vertical="center"/>
    </xf>
    <xf numFmtId="3" fontId="45" fillId="0" borderId="7" xfId="1" applyNumberFormat="1" applyFont="1" applyBorder="1" applyAlignment="1">
      <alignment horizontal="center" vertical="center"/>
    </xf>
    <xf numFmtId="3" fontId="44" fillId="5" borderId="3" xfId="1" applyNumberFormat="1" applyFont="1" applyFill="1" applyBorder="1" applyAlignment="1">
      <alignment horizontal="center" vertical="center"/>
    </xf>
    <xf numFmtId="3" fontId="11" fillId="0" borderId="0" xfId="0" applyNumberFormat="1" applyFont="1" applyAlignment="1">
      <alignment horizontal="center" vertical="center"/>
    </xf>
    <xf numFmtId="3" fontId="44" fillId="3" borderId="20" xfId="1" applyNumberFormat="1" applyFont="1" applyFill="1" applyBorder="1" applyAlignment="1">
      <alignment horizontal="center" vertical="center"/>
    </xf>
    <xf numFmtId="3" fontId="44" fillId="5" borderId="14" xfId="4" applyNumberFormat="1" applyFont="1" applyFill="1" applyBorder="1" applyAlignment="1">
      <alignment horizontal="center" vertical="center"/>
    </xf>
    <xf numFmtId="3" fontId="44" fillId="7" borderId="1" xfId="1" applyNumberFormat="1" applyFont="1" applyFill="1" applyBorder="1" applyAlignment="1">
      <alignment horizontal="center" vertical="center"/>
    </xf>
    <xf numFmtId="3" fontId="45" fillId="0" borderId="1" xfId="1" applyNumberFormat="1" applyFont="1" applyFill="1" applyBorder="1" applyAlignment="1">
      <alignment horizontal="center" vertical="center"/>
    </xf>
    <xf numFmtId="3" fontId="45" fillId="0" borderId="16" xfId="1" applyNumberFormat="1" applyFont="1" applyBorder="1" applyAlignment="1">
      <alignment horizontal="center" vertical="center"/>
    </xf>
    <xf numFmtId="3" fontId="44" fillId="5" borderId="14" xfId="1" applyNumberFormat="1" applyFont="1" applyFill="1" applyBorder="1" applyAlignment="1">
      <alignment horizontal="center" vertical="center"/>
    </xf>
    <xf numFmtId="3" fontId="15" fillId="0" borderId="0" xfId="4" applyNumberFormat="1" applyFont="1" applyAlignment="1">
      <alignment horizontal="center" vertical="center"/>
    </xf>
    <xf numFmtId="3" fontId="11" fillId="0" borderId="0" xfId="4" applyNumberFormat="1" applyFont="1" applyAlignment="1">
      <alignment horizontal="center" vertical="center"/>
    </xf>
    <xf numFmtId="3" fontId="15" fillId="0" borderId="0" xfId="1" applyNumberFormat="1" applyFont="1" applyAlignment="1">
      <alignment horizontal="center" vertical="center"/>
    </xf>
    <xf numFmtId="3" fontId="11" fillId="0" borderId="0" xfId="1" applyNumberFormat="1" applyFont="1" applyAlignment="1">
      <alignment horizontal="center" vertical="center"/>
    </xf>
    <xf numFmtId="3" fontId="45" fillId="0" borderId="1" xfId="8" applyNumberFormat="1" applyFont="1" applyBorder="1" applyAlignment="1">
      <alignment horizontal="center" vertical="center"/>
    </xf>
    <xf numFmtId="3" fontId="45" fillId="0" borderId="1" xfId="8" applyNumberFormat="1" applyFont="1" applyFill="1" applyBorder="1" applyAlignment="1">
      <alignment horizontal="center" vertical="center"/>
    </xf>
    <xf numFmtId="3" fontId="45" fillId="0" borderId="16" xfId="8" applyNumberFormat="1" applyFont="1" applyBorder="1" applyAlignment="1">
      <alignment horizontal="center" vertical="center"/>
    </xf>
    <xf numFmtId="169" fontId="44" fillId="3" borderId="28" xfId="4" applyNumberFormat="1" applyFont="1" applyFill="1" applyBorder="1" applyAlignment="1">
      <alignment horizontal="center" vertical="center"/>
    </xf>
    <xf numFmtId="169" fontId="45" fillId="3" borderId="16" xfId="4" applyNumberFormat="1" applyFont="1" applyFill="1" applyBorder="1" applyAlignment="1">
      <alignment horizontal="center" vertical="center" wrapText="1"/>
    </xf>
    <xf numFmtId="169" fontId="44" fillId="3" borderId="27" xfId="4" applyNumberFormat="1" applyFont="1" applyFill="1" applyBorder="1" applyAlignment="1">
      <alignment horizontal="center" vertical="center"/>
    </xf>
    <xf numFmtId="169" fontId="45" fillId="3" borderId="8" xfId="4" applyNumberFormat="1" applyFont="1" applyFill="1" applyBorder="1" applyAlignment="1">
      <alignment horizontal="center" vertical="center" wrapText="1"/>
    </xf>
    <xf numFmtId="169" fontId="15" fillId="0" borderId="0" xfId="0" applyNumberFormat="1" applyFont="1" applyAlignment="1">
      <alignment horizontal="center" vertical="center"/>
    </xf>
    <xf numFmtId="169" fontId="20" fillId="0" borderId="0" xfId="0" applyNumberFormat="1" applyFont="1" applyAlignment="1">
      <alignment horizontal="center" vertical="center"/>
    </xf>
    <xf numFmtId="169" fontId="44" fillId="3" borderId="20" xfId="2" applyNumberFormat="1" applyFont="1" applyFill="1" applyBorder="1" applyAlignment="1">
      <alignment horizontal="center" vertical="center"/>
    </xf>
    <xf numFmtId="169" fontId="44" fillId="7" borderId="1" xfId="2" applyNumberFormat="1" applyFont="1" applyFill="1" applyBorder="1" applyAlignment="1">
      <alignment horizontal="center" vertical="center"/>
    </xf>
    <xf numFmtId="169" fontId="45" fillId="0" borderId="1" xfId="2" applyNumberFormat="1" applyFont="1" applyBorder="1" applyAlignment="1">
      <alignment horizontal="center" vertical="center"/>
    </xf>
    <xf numFmtId="169" fontId="45" fillId="0" borderId="1" xfId="2" applyNumberFormat="1" applyFont="1" applyFill="1" applyBorder="1" applyAlignment="1">
      <alignment horizontal="center" vertical="center"/>
    </xf>
    <xf numFmtId="169" fontId="45" fillId="0" borderId="16" xfId="2" applyNumberFormat="1" applyFont="1" applyBorder="1" applyAlignment="1">
      <alignment horizontal="center" vertical="center"/>
    </xf>
    <xf numFmtId="169" fontId="44" fillId="5" borderId="14" xfId="2" applyNumberFormat="1" applyFont="1" applyFill="1" applyBorder="1" applyAlignment="1">
      <alignment horizontal="center" vertical="center"/>
    </xf>
    <xf numFmtId="169" fontId="11" fillId="0" borderId="0" xfId="0" applyNumberFormat="1" applyFont="1" applyAlignment="1">
      <alignment horizontal="center" vertical="center"/>
    </xf>
    <xf numFmtId="169" fontId="44" fillId="3" borderId="21" xfId="2" applyNumberFormat="1" applyFont="1" applyFill="1" applyBorder="1" applyAlignment="1">
      <alignment horizontal="center" vertical="center"/>
    </xf>
    <xf numFmtId="169" fontId="44" fillId="7" borderId="6" xfId="2" applyNumberFormat="1" applyFont="1" applyFill="1" applyBorder="1" applyAlignment="1">
      <alignment horizontal="center" vertical="center"/>
    </xf>
    <xf numFmtId="169" fontId="45" fillId="0" borderId="6" xfId="2" applyNumberFormat="1" applyFont="1" applyBorder="1" applyAlignment="1">
      <alignment horizontal="center" vertical="center"/>
    </xf>
    <xf numFmtId="169" fontId="45" fillId="0" borderId="6" xfId="2" applyNumberFormat="1" applyFont="1" applyFill="1" applyBorder="1" applyAlignment="1">
      <alignment horizontal="center" vertical="center"/>
    </xf>
    <xf numFmtId="169" fontId="45" fillId="0" borderId="8" xfId="2" applyNumberFormat="1" applyFont="1" applyBorder="1" applyAlignment="1">
      <alignment horizontal="center" vertical="center"/>
    </xf>
    <xf numFmtId="169" fontId="44" fillId="5" borderId="4" xfId="2" applyNumberFormat="1" applyFont="1" applyFill="1" applyBorder="1" applyAlignment="1">
      <alignment horizontal="center" vertical="center"/>
    </xf>
    <xf numFmtId="169" fontId="15" fillId="0" borderId="0" xfId="4" applyNumberFormat="1" applyFont="1" applyAlignment="1">
      <alignment horizontal="center" vertical="center"/>
    </xf>
    <xf numFmtId="169" fontId="21" fillId="0" borderId="0" xfId="0" applyNumberFormat="1" applyFont="1" applyAlignment="1">
      <alignment horizontal="center" vertical="center"/>
    </xf>
    <xf numFmtId="169" fontId="44" fillId="3" borderId="20" xfId="6" applyNumberFormat="1" applyFont="1" applyFill="1" applyBorder="1" applyAlignment="1">
      <alignment horizontal="center" vertical="center"/>
    </xf>
    <xf numFmtId="169" fontId="45" fillId="0" borderId="1" xfId="6" applyNumberFormat="1" applyFont="1" applyFill="1" applyBorder="1" applyAlignment="1">
      <alignment horizontal="center" vertical="center"/>
    </xf>
    <xf numFmtId="169" fontId="11" fillId="0" borderId="0" xfId="4" applyNumberFormat="1" applyFont="1" applyAlignment="1">
      <alignment horizontal="center" vertical="center"/>
    </xf>
    <xf numFmtId="169" fontId="44" fillId="3" borderId="21" xfId="6" applyNumberFormat="1" applyFont="1" applyFill="1" applyBorder="1" applyAlignment="1">
      <alignment horizontal="center" vertical="center"/>
    </xf>
    <xf numFmtId="169" fontId="45" fillId="0" borderId="6" xfId="6" applyNumberFormat="1" applyFont="1" applyFill="1" applyBorder="1" applyAlignment="1">
      <alignment horizontal="center" vertical="center"/>
    </xf>
    <xf numFmtId="9" fontId="44" fillId="3" borderId="2" xfId="6" applyNumberFormat="1" applyFont="1" applyFill="1" applyBorder="1" applyAlignment="1">
      <alignment horizontal="center" vertical="center" wrapText="1"/>
    </xf>
    <xf numFmtId="9" fontId="45" fillId="3" borderId="15" xfId="2" applyNumberFormat="1" applyFont="1" applyFill="1" applyBorder="1" applyAlignment="1">
      <alignment horizontal="center" vertical="center" wrapText="1"/>
    </xf>
    <xf numFmtId="9" fontId="44" fillId="3" borderId="6" xfId="6" applyNumberFormat="1" applyFont="1" applyFill="1" applyBorder="1" applyAlignment="1">
      <alignment horizontal="center" vertical="center" wrapText="1"/>
    </xf>
    <xf numFmtId="9" fontId="45" fillId="3" borderId="8" xfId="2" applyNumberFormat="1" applyFont="1" applyFill="1" applyBorder="1" applyAlignment="1">
      <alignment horizontal="center" vertical="center" wrapText="1"/>
    </xf>
    <xf numFmtId="9" fontId="9" fillId="0" borderId="0" xfId="12" applyNumberFormat="1" applyFont="1" applyAlignment="1">
      <alignment horizontal="center" vertical="center"/>
    </xf>
    <xf numFmtId="9" fontId="20" fillId="0" borderId="0" xfId="0" applyNumberFormat="1" applyFont="1" applyAlignment="1">
      <alignment horizontal="center" vertical="center"/>
    </xf>
    <xf numFmtId="9" fontId="44" fillId="3" borderId="40" xfId="6" applyNumberFormat="1" applyFont="1" applyFill="1" applyBorder="1" applyAlignment="1">
      <alignment horizontal="center" vertical="center"/>
    </xf>
    <xf numFmtId="9" fontId="44" fillId="5" borderId="11" xfId="6" applyNumberFormat="1" applyFont="1" applyFill="1" applyBorder="1" applyAlignment="1">
      <alignment horizontal="center" vertical="center"/>
    </xf>
    <xf numFmtId="9" fontId="44" fillId="6" borderId="2" xfId="6" applyNumberFormat="1" applyFont="1" applyFill="1" applyBorder="1" applyAlignment="1">
      <alignment horizontal="center" vertical="center"/>
    </xf>
    <xf numFmtId="9" fontId="45" fillId="0" borderId="2" xfId="6" applyNumberFormat="1" applyFont="1" applyBorder="1" applyAlignment="1">
      <alignment horizontal="center" vertical="center"/>
    </xf>
    <xf numFmtId="9" fontId="44" fillId="5" borderId="2" xfId="6" applyNumberFormat="1" applyFont="1" applyFill="1" applyBorder="1" applyAlignment="1">
      <alignment horizontal="center" vertical="center"/>
    </xf>
    <xf numFmtId="9" fontId="45" fillId="0" borderId="15" xfId="6" applyNumberFormat="1" applyFont="1" applyBorder="1" applyAlignment="1">
      <alignment horizontal="center" vertical="center"/>
    </xf>
    <xf numFmtId="9" fontId="57" fillId="0" borderId="0" xfId="4" applyNumberFormat="1" applyFont="1" applyAlignment="1">
      <alignment horizontal="center" vertical="center"/>
    </xf>
    <xf numFmtId="9" fontId="10" fillId="0" borderId="0" xfId="4" applyNumberFormat="1" applyFont="1" applyAlignment="1">
      <alignment horizontal="center" vertical="center"/>
    </xf>
    <xf numFmtId="9" fontId="44" fillId="3" borderId="32" xfId="6" applyNumberFormat="1" applyFont="1" applyFill="1" applyBorder="1" applyAlignment="1">
      <alignment horizontal="center" vertical="center"/>
    </xf>
    <xf numFmtId="9" fontId="44" fillId="5" borderId="10" xfId="6" applyNumberFormat="1" applyFont="1" applyFill="1" applyBorder="1" applyAlignment="1">
      <alignment horizontal="center" vertical="center"/>
    </xf>
    <xf numFmtId="9" fontId="44" fillId="6" borderId="6" xfId="6" applyNumberFormat="1" applyFont="1" applyFill="1" applyBorder="1" applyAlignment="1">
      <alignment horizontal="center" vertical="center"/>
    </xf>
    <xf numFmtId="9" fontId="45" fillId="0" borderId="6" xfId="6" applyNumberFormat="1" applyFont="1" applyBorder="1" applyAlignment="1">
      <alignment horizontal="center" vertical="center"/>
    </xf>
    <xf numFmtId="9" fontId="44" fillId="5" borderId="6" xfId="6" applyNumberFormat="1" applyFont="1" applyFill="1" applyBorder="1" applyAlignment="1">
      <alignment horizontal="center" vertical="center"/>
    </xf>
    <xf numFmtId="9" fontId="45" fillId="0" borderId="8" xfId="6" applyNumberFormat="1" applyFont="1" applyBorder="1" applyAlignment="1">
      <alignment horizontal="center" vertical="center"/>
    </xf>
    <xf numFmtId="3" fontId="44" fillId="3" borderId="39" xfId="12" applyNumberFormat="1" applyFont="1" applyFill="1" applyBorder="1" applyAlignment="1">
      <alignment horizontal="center" vertical="center"/>
    </xf>
    <xf numFmtId="3" fontId="44" fillId="3" borderId="41" xfId="12" applyNumberFormat="1" applyFont="1" applyFill="1" applyBorder="1" applyAlignment="1">
      <alignment horizontal="center" vertical="center"/>
    </xf>
    <xf numFmtId="3" fontId="44" fillId="3" borderId="32" xfId="12" applyNumberFormat="1" applyFont="1" applyFill="1" applyBorder="1" applyAlignment="1">
      <alignment horizontal="center" vertical="center"/>
    </xf>
    <xf numFmtId="3" fontId="44" fillId="5" borderId="9" xfId="12" applyNumberFormat="1" applyFont="1" applyFill="1" applyBorder="1" applyAlignment="1">
      <alignment horizontal="center" vertical="center"/>
    </xf>
    <xf numFmtId="3" fontId="44" fillId="5" borderId="12" xfId="12" applyNumberFormat="1" applyFont="1" applyFill="1" applyBorder="1" applyAlignment="1">
      <alignment horizontal="center" vertical="center"/>
    </xf>
    <xf numFmtId="3" fontId="44" fillId="5" borderId="10" xfId="12" applyNumberFormat="1" applyFont="1" applyFill="1" applyBorder="1" applyAlignment="1">
      <alignment horizontal="center" vertical="center"/>
    </xf>
    <xf numFmtId="3" fontId="44" fillId="6" borderId="5" xfId="12" applyNumberFormat="1" applyFont="1" applyFill="1" applyBorder="1" applyAlignment="1">
      <alignment horizontal="center" vertical="center"/>
    </xf>
    <xf numFmtId="3" fontId="44" fillId="6" borderId="1" xfId="12" applyNumberFormat="1" applyFont="1" applyFill="1" applyBorder="1" applyAlignment="1">
      <alignment horizontal="center" vertical="center"/>
    </xf>
    <xf numFmtId="3" fontId="44" fillId="6" borderId="6" xfId="12" applyNumberFormat="1" applyFont="1" applyFill="1" applyBorder="1" applyAlignment="1">
      <alignment horizontal="center" vertical="center"/>
    </xf>
    <xf numFmtId="3" fontId="45" fillId="0" borderId="5" xfId="12" applyNumberFormat="1" applyFont="1" applyBorder="1" applyAlignment="1">
      <alignment horizontal="center" vertical="center"/>
    </xf>
    <xf numFmtId="3" fontId="45" fillId="0" borderId="1" xfId="12" applyNumberFormat="1" applyFont="1" applyBorder="1" applyAlignment="1">
      <alignment horizontal="center" vertical="center"/>
    </xf>
    <xf numFmtId="3" fontId="45" fillId="0" borderId="6" xfId="12" applyNumberFormat="1" applyFont="1" applyBorder="1" applyAlignment="1">
      <alignment horizontal="center" vertical="center"/>
    </xf>
    <xf numFmtId="3" fontId="44" fillId="5" borderId="5" xfId="12" applyNumberFormat="1" applyFont="1" applyFill="1" applyBorder="1" applyAlignment="1">
      <alignment horizontal="center" vertical="center"/>
    </xf>
    <xf numFmtId="3" fontId="44" fillId="5" borderId="1" xfId="12" applyNumberFormat="1" applyFont="1" applyFill="1" applyBorder="1" applyAlignment="1">
      <alignment horizontal="center" vertical="center"/>
    </xf>
    <xf numFmtId="3" fontId="44" fillId="5" borderId="6" xfId="12" applyNumberFormat="1" applyFont="1" applyFill="1" applyBorder="1" applyAlignment="1">
      <alignment horizontal="center" vertical="center"/>
    </xf>
    <xf numFmtId="3" fontId="45" fillId="0" borderId="7" xfId="12" applyNumberFormat="1" applyFont="1" applyBorder="1" applyAlignment="1">
      <alignment horizontal="center" vertical="center"/>
    </xf>
    <xf numFmtId="3" fontId="45" fillId="0" borderId="16" xfId="12" applyNumberFormat="1" applyFont="1" applyBorder="1" applyAlignment="1">
      <alignment horizontal="center" vertical="center"/>
    </xf>
    <xf numFmtId="3" fontId="45" fillId="0" borderId="8" xfId="12" applyNumberFormat="1" applyFont="1" applyBorder="1" applyAlignment="1">
      <alignment horizontal="center" vertical="center"/>
    </xf>
    <xf numFmtId="0" fontId="5" fillId="0" borderId="6" xfId="3" applyFont="1" applyBorder="1" applyAlignment="1">
      <alignment horizontal="center" vertical="center"/>
    </xf>
    <xf numFmtId="0" fontId="3" fillId="7" borderId="6" xfId="3" applyFont="1" applyFill="1" applyBorder="1" applyAlignment="1">
      <alignment horizontal="center" vertical="center"/>
    </xf>
    <xf numFmtId="0" fontId="5" fillId="0" borderId="8" xfId="3" applyFont="1" applyBorder="1" applyAlignment="1">
      <alignment horizontal="center" vertical="center"/>
    </xf>
    <xf numFmtId="0" fontId="3" fillId="5" borderId="4" xfId="3" applyFont="1" applyFill="1" applyBorder="1" applyAlignment="1">
      <alignment horizontal="center" vertical="center"/>
    </xf>
    <xf numFmtId="0" fontId="5" fillId="0" borderId="27" xfId="3" applyFont="1" applyBorder="1" applyAlignment="1">
      <alignment horizontal="center" vertical="center"/>
    </xf>
    <xf numFmtId="0" fontId="5" fillId="0" borderId="32" xfId="3" applyFont="1" applyBorder="1" applyAlignment="1">
      <alignment horizontal="center" vertical="center"/>
    </xf>
    <xf numFmtId="0" fontId="0" fillId="0" borderId="60" xfId="0" applyFill="1" applyBorder="1" applyAlignment="1">
      <alignment vertical="center"/>
    </xf>
    <xf numFmtId="0" fontId="50" fillId="0" borderId="61" xfId="0" applyFont="1" applyFill="1" applyBorder="1" applyAlignment="1">
      <alignment vertical="center"/>
    </xf>
    <xf numFmtId="0" fontId="50" fillId="0" borderId="62" xfId="0" applyFont="1" applyFill="1" applyBorder="1" applyAlignment="1">
      <alignment vertical="center"/>
    </xf>
    <xf numFmtId="0" fontId="0" fillId="0" borderId="61" xfId="0" applyFill="1" applyBorder="1" applyAlignment="1">
      <alignment vertical="center"/>
    </xf>
    <xf numFmtId="0" fontId="0" fillId="0" borderId="63" xfId="0" applyFill="1" applyBorder="1" applyAlignment="1">
      <alignment vertical="center"/>
    </xf>
    <xf numFmtId="0" fontId="0" fillId="0" borderId="62" xfId="0" applyFill="1" applyBorder="1" applyAlignment="1">
      <alignment vertical="center"/>
    </xf>
    <xf numFmtId="0" fontId="49" fillId="0" borderId="58" xfId="0" applyFont="1" applyFill="1" applyBorder="1" applyAlignment="1">
      <alignment horizontal="left" vertical="center"/>
    </xf>
    <xf numFmtId="0" fontId="74" fillId="0" borderId="59" xfId="0" applyFont="1" applyBorder="1" applyAlignment="1">
      <alignment horizontal="left" vertical="center" wrapText="1"/>
    </xf>
    <xf numFmtId="0" fontId="74" fillId="0" borderId="0" xfId="0" applyFont="1" applyAlignment="1">
      <alignment horizontal="left" vertical="center" wrapText="1"/>
    </xf>
    <xf numFmtId="0" fontId="52" fillId="3" borderId="4" xfId="0" applyFont="1" applyFill="1" applyBorder="1" applyAlignment="1">
      <alignment horizontal="center" vertical="center" wrapText="1"/>
    </xf>
    <xf numFmtId="0" fontId="52" fillId="3" borderId="6" xfId="0" applyFont="1" applyFill="1" applyBorder="1" applyAlignment="1">
      <alignment horizontal="center" vertical="center" wrapText="1"/>
    </xf>
    <xf numFmtId="0" fontId="55" fillId="0" borderId="0" xfId="0" applyFont="1" applyAlignment="1">
      <alignment horizontal="left" vertical="center"/>
    </xf>
    <xf numFmtId="0" fontId="14" fillId="3" borderId="36"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52" fillId="3" borderId="13" xfId="0" applyFont="1" applyFill="1" applyBorder="1" applyAlignment="1">
      <alignment horizontal="center" vertical="center" wrapText="1"/>
    </xf>
    <xf numFmtId="0" fontId="52" fillId="3" borderId="2" xfId="0" applyFont="1" applyFill="1" applyBorder="1" applyAlignment="1">
      <alignment horizontal="center" vertical="center" wrapText="1"/>
    </xf>
    <xf numFmtId="0" fontId="52" fillId="3" borderId="14" xfId="0" applyFont="1" applyFill="1" applyBorder="1" applyAlignment="1">
      <alignment horizontal="center" vertical="center" wrapText="1"/>
    </xf>
    <xf numFmtId="0" fontId="52" fillId="3" borderId="1" xfId="0" applyFont="1" applyFill="1" applyBorder="1" applyAlignment="1">
      <alignment horizontal="center" vertical="center" wrapText="1"/>
    </xf>
    <xf numFmtId="0" fontId="56" fillId="0" borderId="0" xfId="0" applyFont="1" applyAlignment="1">
      <alignment horizontal="left" vertical="center" wrapText="1"/>
    </xf>
    <xf numFmtId="0" fontId="7" fillId="0" borderId="0" xfId="0" applyFont="1" applyAlignment="1">
      <alignment horizontal="left" vertical="center"/>
    </xf>
    <xf numFmtId="0" fontId="54" fillId="3" borderId="3" xfId="0" applyFont="1" applyFill="1" applyBorder="1" applyAlignment="1">
      <alignment horizontal="center" vertical="center" wrapText="1"/>
    </xf>
    <xf numFmtId="0" fontId="54" fillId="3" borderId="26" xfId="0" applyFont="1" applyFill="1" applyBorder="1" applyAlignment="1">
      <alignment horizontal="center" vertical="center" wrapText="1"/>
    </xf>
    <xf numFmtId="0" fontId="54" fillId="3" borderId="3" xfId="0" applyFont="1" applyFill="1" applyBorder="1" applyAlignment="1">
      <alignment horizontal="center" vertical="center"/>
    </xf>
    <xf numFmtId="0" fontId="54" fillId="3" borderId="14" xfId="0" applyFont="1" applyFill="1" applyBorder="1" applyAlignment="1">
      <alignment horizontal="center" vertical="center"/>
    </xf>
    <xf numFmtId="0" fontId="54" fillId="3" borderId="4" xfId="0" applyFont="1" applyFill="1" applyBorder="1" applyAlignment="1">
      <alignment horizontal="center" vertical="center"/>
    </xf>
    <xf numFmtId="0" fontId="54" fillId="3" borderId="25" xfId="0" applyFont="1" applyFill="1" applyBorder="1" applyAlignment="1">
      <alignment horizontal="center" vertical="center"/>
    </xf>
    <xf numFmtId="0" fontId="54" fillId="3" borderId="4" xfId="0" applyFont="1" applyFill="1" applyBorder="1" applyAlignment="1">
      <alignment horizontal="center" vertical="center" wrapText="1"/>
    </xf>
    <xf numFmtId="0" fontId="54" fillId="3" borderId="27" xfId="0" applyFont="1" applyFill="1" applyBorder="1" applyAlignment="1">
      <alignment horizontal="center" vertical="center" wrapText="1"/>
    </xf>
    <xf numFmtId="0" fontId="45" fillId="0" borderId="0" xfId="0" applyFont="1" applyBorder="1" applyAlignment="1">
      <alignment horizontal="left" vertical="center" wrapText="1"/>
    </xf>
    <xf numFmtId="0" fontId="14" fillId="0" borderId="0" xfId="4" applyFont="1" applyAlignment="1">
      <alignment horizontal="left" vertical="center" wrapText="1"/>
    </xf>
    <xf numFmtId="0" fontId="44" fillId="5" borderId="19" xfId="4" applyFont="1" applyFill="1" applyBorder="1" applyAlignment="1">
      <alignment vertical="center"/>
    </xf>
    <xf numFmtId="0" fontId="44" fillId="5" borderId="21" xfId="4" applyFont="1" applyFill="1" applyBorder="1" applyAlignment="1">
      <alignment vertical="center"/>
    </xf>
    <xf numFmtId="0" fontId="44" fillId="3" borderId="3" xfId="4" applyFont="1" applyFill="1" applyBorder="1" applyAlignment="1">
      <alignment horizontal="center" vertical="center" wrapText="1"/>
    </xf>
    <xf numFmtId="0" fontId="44" fillId="3" borderId="26" xfId="4" applyFont="1" applyFill="1" applyBorder="1" applyAlignment="1">
      <alignment horizontal="center" vertical="center" wrapText="1"/>
    </xf>
    <xf numFmtId="0" fontId="44" fillId="3" borderId="4" xfId="4" applyFont="1" applyFill="1" applyBorder="1" applyAlignment="1">
      <alignment horizontal="center" vertical="center" wrapText="1"/>
    </xf>
    <xf numFmtId="0" fontId="44" fillId="3" borderId="27" xfId="4" applyFont="1" applyFill="1" applyBorder="1" applyAlignment="1">
      <alignment horizontal="center" vertical="center" wrapText="1"/>
    </xf>
    <xf numFmtId="0" fontId="44" fillId="3" borderId="3" xfId="4" applyFont="1" applyFill="1" applyBorder="1" applyAlignment="1">
      <alignment horizontal="center" vertical="center"/>
    </xf>
    <xf numFmtId="0" fontId="44" fillId="3" borderId="14" xfId="4" applyFont="1" applyFill="1" applyBorder="1" applyAlignment="1">
      <alignment horizontal="center" vertical="center"/>
    </xf>
    <xf numFmtId="0" fontId="44" fillId="3" borderId="4" xfId="4" applyFont="1" applyFill="1" applyBorder="1" applyAlignment="1">
      <alignment horizontal="center" vertical="center"/>
    </xf>
    <xf numFmtId="0" fontId="13" fillId="0" borderId="0" xfId="3" applyFont="1" applyAlignment="1">
      <alignment horizontal="left" vertical="center" wrapText="1"/>
    </xf>
    <xf numFmtId="0" fontId="45" fillId="0" borderId="0" xfId="3" applyFont="1" applyAlignment="1">
      <alignment horizontal="left" vertical="center" wrapText="1"/>
    </xf>
    <xf numFmtId="0" fontId="44" fillId="5" borderId="23" xfId="0" applyFont="1" applyFill="1" applyBorder="1" applyAlignment="1">
      <alignment horizontal="left" vertical="center" wrapText="1"/>
    </xf>
    <xf numFmtId="0" fontId="44" fillId="5" borderId="2" xfId="0" applyFont="1" applyFill="1" applyBorder="1" applyAlignment="1">
      <alignment horizontal="left" vertical="center" wrapText="1"/>
    </xf>
    <xf numFmtId="0" fontId="57" fillId="0" borderId="0" xfId="3" applyFont="1" applyAlignment="1">
      <alignment horizontal="left" vertical="center" wrapText="1"/>
    </xf>
    <xf numFmtId="0" fontId="45" fillId="0" borderId="0" xfId="0" applyFont="1" applyAlignment="1">
      <alignment horizontal="left" vertical="center" wrapText="1"/>
    </xf>
    <xf numFmtId="0" fontId="14" fillId="0" borderId="0" xfId="0" applyFont="1" applyAlignment="1">
      <alignment horizontal="left" vertical="center" wrapText="1"/>
    </xf>
    <xf numFmtId="0" fontId="44" fillId="5" borderId="19" xfId="0" applyFont="1" applyFill="1" applyBorder="1" applyAlignment="1">
      <alignment horizontal="left" vertical="center"/>
    </xf>
    <xf numFmtId="0" fontId="44" fillId="5" borderId="21" xfId="0" applyFont="1" applyFill="1" applyBorder="1" applyAlignment="1">
      <alignment horizontal="left" vertical="center"/>
    </xf>
    <xf numFmtId="0" fontId="53" fillId="0" borderId="0" xfId="0" applyFont="1" applyAlignment="1">
      <alignment horizontal="left" vertical="center" wrapText="1"/>
    </xf>
    <xf numFmtId="0" fontId="44" fillId="3" borderId="35" xfId="0" applyFont="1" applyFill="1" applyBorder="1" applyAlignment="1">
      <alignment horizontal="center" vertical="center" wrapText="1"/>
    </xf>
    <xf numFmtId="0" fontId="44" fillId="3" borderId="33" xfId="0" applyFont="1" applyFill="1" applyBorder="1" applyAlignment="1">
      <alignment horizontal="center" vertical="center" wrapText="1"/>
    </xf>
    <xf numFmtId="0" fontId="44" fillId="3" borderId="9" xfId="0" applyFont="1" applyFill="1" applyBorder="1" applyAlignment="1">
      <alignment horizontal="center" vertical="center" wrapText="1"/>
    </xf>
    <xf numFmtId="0" fontId="44" fillId="3" borderId="31" xfId="0" applyFont="1" applyFill="1" applyBorder="1" applyAlignment="1">
      <alignment horizontal="center" vertical="center" wrapText="1"/>
    </xf>
    <xf numFmtId="0" fontId="44" fillId="3" borderId="34" xfId="0" applyFont="1" applyFill="1" applyBorder="1" applyAlignment="1">
      <alignment horizontal="center" vertical="center" wrapText="1"/>
    </xf>
    <xf numFmtId="0" fontId="44" fillId="3" borderId="10" xfId="0" applyFont="1" applyFill="1" applyBorder="1" applyAlignment="1">
      <alignment horizontal="center" vertical="center" wrapText="1"/>
    </xf>
    <xf numFmtId="0" fontId="44" fillId="3" borderId="48" xfId="0" applyFont="1" applyFill="1" applyBorder="1" applyAlignment="1">
      <alignment horizontal="center" vertical="center"/>
    </xf>
    <xf numFmtId="0" fontId="44" fillId="3" borderId="49" xfId="0" applyFont="1" applyFill="1" applyBorder="1" applyAlignment="1">
      <alignment horizontal="center" vertical="center"/>
    </xf>
    <xf numFmtId="0" fontId="44" fillId="3" borderId="56" xfId="0" applyFont="1" applyFill="1" applyBorder="1" applyAlignment="1">
      <alignment horizontal="center" vertical="center"/>
    </xf>
    <xf numFmtId="0" fontId="44" fillId="3" borderId="57" xfId="0" applyFont="1" applyFill="1" applyBorder="1" applyAlignment="1">
      <alignment horizontal="center" vertical="center"/>
    </xf>
    <xf numFmtId="0" fontId="65" fillId="0" borderId="0" xfId="3" applyFont="1" applyAlignment="1">
      <alignment horizontal="left" vertical="center" wrapText="1"/>
    </xf>
    <xf numFmtId="0" fontId="57" fillId="0" borderId="0" xfId="0" applyFont="1" applyAlignment="1">
      <alignment horizontal="left" vertical="center" wrapText="1"/>
    </xf>
    <xf numFmtId="0" fontId="57" fillId="0" borderId="0" xfId="0" applyFont="1" applyAlignment="1">
      <alignment horizontal="left" vertical="center"/>
    </xf>
    <xf numFmtId="0" fontId="54" fillId="3" borderId="35" xfId="3" applyFont="1" applyFill="1" applyBorder="1" applyAlignment="1">
      <alignment horizontal="center" vertical="center" wrapText="1"/>
    </xf>
    <xf numFmtId="0" fontId="54" fillId="3" borderId="9" xfId="3" applyFont="1" applyFill="1" applyBorder="1" applyAlignment="1">
      <alignment horizontal="center" vertical="center" wrapText="1"/>
    </xf>
    <xf numFmtId="0" fontId="54" fillId="3" borderId="31" xfId="3" applyFont="1" applyFill="1" applyBorder="1" applyAlignment="1">
      <alignment horizontal="center" vertical="center" wrapText="1"/>
    </xf>
    <xf numFmtId="0" fontId="54" fillId="3" borderId="10" xfId="3" applyFont="1" applyFill="1" applyBorder="1" applyAlignment="1">
      <alignment horizontal="center" vertical="center" wrapText="1"/>
    </xf>
    <xf numFmtId="0" fontId="54" fillId="3" borderId="47" xfId="3" applyFont="1" applyFill="1" applyBorder="1" applyAlignment="1">
      <alignment horizontal="center" vertical="center" wrapText="1"/>
    </xf>
    <xf numFmtId="0" fontId="54" fillId="3" borderId="55" xfId="3" applyFont="1" applyFill="1" applyBorder="1" applyAlignment="1">
      <alignment horizontal="center" vertical="center" wrapText="1"/>
    </xf>
    <xf numFmtId="0" fontId="54" fillId="3" borderId="51" xfId="3" applyFont="1" applyFill="1" applyBorder="1" applyAlignment="1">
      <alignment horizontal="center" vertical="center" wrapText="1"/>
    </xf>
    <xf numFmtId="0" fontId="54" fillId="3" borderId="36" xfId="3" applyFont="1" applyFill="1" applyBorder="1" applyAlignment="1">
      <alignment horizontal="center" vertical="center" wrapText="1"/>
    </xf>
    <xf numFmtId="0" fontId="54" fillId="3" borderId="37" xfId="3" applyFont="1" applyFill="1" applyBorder="1" applyAlignment="1">
      <alignment horizontal="center" vertical="center" wrapText="1"/>
    </xf>
    <xf numFmtId="0" fontId="54" fillId="3" borderId="13" xfId="3" applyFont="1" applyFill="1" applyBorder="1" applyAlignment="1">
      <alignment horizontal="center" vertical="center" wrapText="1"/>
    </xf>
    <xf numFmtId="0" fontId="54" fillId="3" borderId="14" xfId="3" applyFont="1" applyFill="1" applyBorder="1" applyAlignment="1">
      <alignment horizontal="center" vertical="center" wrapText="1"/>
    </xf>
    <xf numFmtId="0" fontId="54" fillId="3" borderId="4" xfId="3" applyFont="1" applyFill="1" applyBorder="1" applyAlignment="1">
      <alignment horizontal="center" vertical="center" wrapText="1"/>
    </xf>
    <xf numFmtId="0" fontId="54" fillId="3" borderId="49" xfId="3" applyFont="1" applyFill="1" applyBorder="1" applyAlignment="1">
      <alignment horizontal="center" vertical="center" wrapText="1"/>
    </xf>
    <xf numFmtId="0" fontId="54" fillId="3" borderId="50" xfId="3" applyFont="1" applyFill="1" applyBorder="1" applyAlignment="1">
      <alignment horizontal="center" vertical="center" wrapText="1"/>
    </xf>
    <xf numFmtId="0" fontId="44" fillId="3" borderId="5" xfId="4" applyFont="1" applyFill="1" applyBorder="1" applyAlignment="1">
      <alignment horizontal="center" vertical="center"/>
    </xf>
    <xf numFmtId="0" fontId="44" fillId="3" borderId="26" xfId="4" applyFont="1" applyFill="1" applyBorder="1" applyAlignment="1">
      <alignment horizontal="center" vertical="center"/>
    </xf>
    <xf numFmtId="0" fontId="44" fillId="3" borderId="6" xfId="4" applyFont="1" applyFill="1" applyBorder="1" applyAlignment="1">
      <alignment horizontal="center" vertical="center" wrapText="1"/>
    </xf>
    <xf numFmtId="0" fontId="45" fillId="0" borderId="0" xfId="4" applyFont="1" applyAlignment="1">
      <alignment horizontal="left" vertical="center" wrapText="1"/>
    </xf>
    <xf numFmtId="0" fontId="44" fillId="3" borderId="1" xfId="4" applyFont="1" applyFill="1" applyBorder="1" applyAlignment="1">
      <alignment horizontal="center" vertical="center"/>
    </xf>
    <xf numFmtId="0" fontId="44" fillId="3" borderId="1" xfId="4" applyFont="1" applyFill="1" applyBorder="1" applyAlignment="1">
      <alignment horizontal="center" vertical="center" wrapText="1"/>
    </xf>
    <xf numFmtId="0" fontId="44" fillId="3" borderId="3" xfId="0" applyFont="1" applyFill="1" applyBorder="1" applyAlignment="1">
      <alignment horizontal="center" vertical="center"/>
    </xf>
    <xf numFmtId="0" fontId="44" fillId="3" borderId="14" xfId="0" applyFont="1" applyFill="1" applyBorder="1" applyAlignment="1">
      <alignment horizontal="center" vertical="center"/>
    </xf>
    <xf numFmtId="0" fontId="44" fillId="3" borderId="4" xfId="0" applyFont="1" applyFill="1" applyBorder="1" applyAlignment="1">
      <alignment horizontal="center" vertical="center"/>
    </xf>
    <xf numFmtId="0" fontId="44" fillId="3" borderId="5" xfId="0" applyFont="1" applyFill="1" applyBorder="1" applyAlignment="1">
      <alignment horizontal="center" vertical="center"/>
    </xf>
    <xf numFmtId="0" fontId="44" fillId="3" borderId="1" xfId="0" applyFont="1" applyFill="1" applyBorder="1" applyAlignment="1">
      <alignment horizontal="center" vertical="center"/>
    </xf>
    <xf numFmtId="0" fontId="65" fillId="0" borderId="0" xfId="0" applyFont="1" applyAlignment="1">
      <alignment horizontal="left" vertical="center" wrapText="1"/>
    </xf>
    <xf numFmtId="0" fontId="54" fillId="3" borderId="4" xfId="4" applyFont="1" applyFill="1" applyBorder="1" applyAlignment="1">
      <alignment horizontal="center" vertical="center" wrapText="1"/>
    </xf>
    <xf numFmtId="0" fontId="54" fillId="3" borderId="6" xfId="4" applyFont="1" applyFill="1" applyBorder="1" applyAlignment="1">
      <alignment horizontal="center" vertical="center" wrapText="1"/>
    </xf>
    <xf numFmtId="0" fontId="7" fillId="0" borderId="0" xfId="9" applyFont="1" applyBorder="1" applyAlignment="1">
      <alignment horizontal="left" vertical="center" wrapText="1"/>
    </xf>
    <xf numFmtId="0" fontId="54" fillId="3" borderId="3" xfId="4" applyFont="1" applyFill="1" applyBorder="1" applyAlignment="1">
      <alignment horizontal="center" vertical="center" wrapText="1"/>
    </xf>
    <xf numFmtId="0" fontId="54" fillId="3" borderId="5" xfId="4" applyFont="1" applyFill="1" applyBorder="1" applyAlignment="1">
      <alignment horizontal="center" vertical="center" wrapText="1"/>
    </xf>
    <xf numFmtId="0" fontId="54" fillId="3" borderId="14" xfId="4" applyFont="1" applyFill="1" applyBorder="1" applyAlignment="1">
      <alignment horizontal="center" vertical="center" wrapText="1"/>
    </xf>
    <xf numFmtId="0" fontId="54" fillId="3" borderId="1" xfId="4" applyFont="1" applyFill="1" applyBorder="1" applyAlignment="1">
      <alignment horizontal="center" vertical="center" wrapText="1"/>
    </xf>
    <xf numFmtId="0" fontId="54" fillId="3" borderId="13" xfId="4" applyFont="1" applyFill="1" applyBorder="1" applyAlignment="1">
      <alignment horizontal="center" vertical="center" wrapText="1"/>
    </xf>
    <xf numFmtId="0" fontId="54" fillId="3" borderId="2" xfId="4" applyFont="1" applyFill="1" applyBorder="1" applyAlignment="1">
      <alignment horizontal="center" vertical="center" wrapText="1"/>
    </xf>
    <xf numFmtId="0" fontId="57" fillId="0" borderId="1" xfId="3" applyFont="1" applyFill="1" applyBorder="1" applyAlignment="1">
      <alignment horizontal="left" vertical="center" wrapText="1"/>
    </xf>
    <xf numFmtId="0" fontId="14" fillId="0" borderId="0" xfId="3" applyFont="1" applyAlignment="1">
      <alignment horizontal="left" vertical="center" wrapText="1"/>
    </xf>
    <xf numFmtId="0" fontId="45" fillId="0" borderId="0" xfId="12" applyFont="1" applyAlignment="1">
      <alignment horizontal="left" vertical="center" wrapText="1"/>
    </xf>
    <xf numFmtId="0" fontId="44" fillId="3" borderId="3" xfId="12" applyFont="1" applyFill="1" applyBorder="1" applyAlignment="1">
      <alignment horizontal="center" vertical="center" wrapText="1"/>
    </xf>
    <xf numFmtId="0" fontId="44" fillId="3" borderId="5" xfId="12" applyFont="1" applyFill="1" applyBorder="1" applyAlignment="1">
      <alignment horizontal="center" vertical="center" wrapText="1"/>
    </xf>
    <xf numFmtId="0" fontId="44" fillId="3" borderId="4" xfId="12" applyFont="1" applyFill="1" applyBorder="1" applyAlignment="1">
      <alignment horizontal="center" vertical="center" wrapText="1"/>
    </xf>
    <xf numFmtId="0" fontId="44" fillId="3" borderId="6" xfId="12" applyFont="1" applyFill="1" applyBorder="1" applyAlignment="1">
      <alignment horizontal="center" vertical="center" wrapText="1"/>
    </xf>
    <xf numFmtId="0" fontId="58" fillId="3" borderId="3" xfId="12" applyFont="1" applyFill="1" applyBorder="1" applyAlignment="1">
      <alignment horizontal="center" vertical="center"/>
    </xf>
    <xf numFmtId="0" fontId="58" fillId="3" borderId="14" xfId="12" applyFont="1" applyFill="1" applyBorder="1" applyAlignment="1">
      <alignment horizontal="center" vertical="center"/>
    </xf>
    <xf numFmtId="0" fontId="58" fillId="3" borderId="4" xfId="12" applyFont="1" applyFill="1" applyBorder="1" applyAlignment="1">
      <alignment horizontal="center" vertical="center"/>
    </xf>
    <xf numFmtId="0" fontId="58" fillId="3" borderId="13" xfId="12" applyFont="1" applyFill="1" applyBorder="1" applyAlignment="1">
      <alignment horizontal="center" vertical="center"/>
    </xf>
    <xf numFmtId="0" fontId="19" fillId="0" borderId="0" xfId="0" applyFont="1" applyAlignment="1">
      <alignment horizontal="left" vertical="center" wrapText="1"/>
    </xf>
    <xf numFmtId="0" fontId="54" fillId="0" borderId="0" xfId="9" applyFont="1" applyBorder="1" applyAlignment="1">
      <alignment horizontal="left" vertical="center" wrapText="1"/>
    </xf>
    <xf numFmtId="0" fontId="3" fillId="3" borderId="3" xfId="4" applyFont="1" applyFill="1" applyBorder="1" applyAlignment="1">
      <alignment horizontal="center" vertical="center" wrapText="1"/>
    </xf>
    <xf numFmtId="0" fontId="3" fillId="3" borderId="5" xfId="4" applyFont="1" applyFill="1" applyBorder="1" applyAlignment="1">
      <alignment horizontal="center" vertical="center" wrapText="1"/>
    </xf>
    <xf numFmtId="0" fontId="3" fillId="3" borderId="31" xfId="4" applyFont="1" applyFill="1" applyBorder="1" applyAlignment="1">
      <alignment horizontal="center" vertical="center" wrapText="1"/>
    </xf>
    <xf numFmtId="0" fontId="3" fillId="3" borderId="10" xfId="4" applyFont="1" applyFill="1" applyBorder="1" applyAlignment="1">
      <alignment horizontal="center" vertical="center" wrapText="1"/>
    </xf>
    <xf numFmtId="0" fontId="3" fillId="3" borderId="13" xfId="4" applyFont="1" applyFill="1" applyBorder="1" applyAlignment="1">
      <alignment horizontal="center" vertical="center" wrapText="1"/>
    </xf>
    <xf numFmtId="0" fontId="3" fillId="3" borderId="2" xfId="4" applyFont="1" applyFill="1" applyBorder="1" applyAlignment="1">
      <alignment horizontal="center" vertical="center" wrapText="1"/>
    </xf>
    <xf numFmtId="0" fontId="3" fillId="3" borderId="18" xfId="4" applyFont="1" applyFill="1" applyBorder="1" applyAlignment="1">
      <alignment horizontal="center" vertical="center" wrapText="1"/>
    </xf>
    <xf numFmtId="0" fontId="3" fillId="3" borderId="12" xfId="4" applyFont="1" applyFill="1" applyBorder="1" applyAlignment="1">
      <alignment horizontal="center" vertical="center" wrapText="1"/>
    </xf>
    <xf numFmtId="0" fontId="3" fillId="3" borderId="4" xfId="4" applyFont="1" applyFill="1" applyBorder="1" applyAlignment="1">
      <alignment horizontal="center" vertical="center" wrapText="1"/>
    </xf>
    <xf numFmtId="0" fontId="3" fillId="3" borderId="6" xfId="4" applyFont="1" applyFill="1" applyBorder="1" applyAlignment="1">
      <alignment horizontal="center" vertical="center" wrapText="1"/>
    </xf>
    <xf numFmtId="0" fontId="67" fillId="0" borderId="0" xfId="3" applyFont="1" applyBorder="1" applyAlignment="1">
      <alignment horizontal="left" vertical="center" wrapText="1"/>
    </xf>
    <xf numFmtId="0" fontId="11" fillId="0" borderId="0" xfId="3" applyFont="1" applyBorder="1" applyAlignment="1">
      <alignment horizontal="left" vertical="center" wrapText="1"/>
    </xf>
    <xf numFmtId="0" fontId="44" fillId="3" borderId="3" xfId="3" applyFont="1" applyFill="1" applyBorder="1" applyAlignment="1">
      <alignment horizontal="center" vertical="center" wrapText="1"/>
    </xf>
    <xf numFmtId="0" fontId="44" fillId="3" borderId="5" xfId="3" applyFont="1" applyFill="1" applyBorder="1" applyAlignment="1">
      <alignment horizontal="center" vertical="center" wrapText="1"/>
    </xf>
    <xf numFmtId="0" fontId="44" fillId="3" borderId="4" xfId="3" applyFont="1" applyFill="1" applyBorder="1" applyAlignment="1">
      <alignment horizontal="center" vertical="center" wrapText="1"/>
    </xf>
    <xf numFmtId="0" fontId="44" fillId="3" borderId="6" xfId="3" applyFont="1" applyFill="1" applyBorder="1" applyAlignment="1">
      <alignment horizontal="center" vertical="center" wrapText="1"/>
    </xf>
    <xf numFmtId="0" fontId="44" fillId="3" borderId="36" xfId="3" applyFont="1" applyFill="1" applyBorder="1" applyAlignment="1">
      <alignment horizontal="center" vertical="center" wrapText="1"/>
    </xf>
    <xf numFmtId="0" fontId="44" fillId="3" borderId="44" xfId="3" applyFont="1" applyFill="1" applyBorder="1" applyAlignment="1">
      <alignment horizontal="center" vertical="center" wrapText="1"/>
    </xf>
    <xf numFmtId="0" fontId="44" fillId="3" borderId="13" xfId="3" applyFont="1" applyFill="1" applyBorder="1" applyAlignment="1">
      <alignment horizontal="center" vertical="center" wrapText="1"/>
    </xf>
    <xf numFmtId="0" fontId="44" fillId="3" borderId="14" xfId="3" applyFont="1" applyFill="1" applyBorder="1" applyAlignment="1">
      <alignment horizontal="center" vertical="center" wrapText="1"/>
    </xf>
    <xf numFmtId="0" fontId="10" fillId="0" borderId="64" xfId="0" applyFont="1" applyBorder="1" applyAlignment="1">
      <alignment horizontal="left" vertical="center" wrapText="1"/>
    </xf>
    <xf numFmtId="0" fontId="10" fillId="0" borderId="0" xfId="0" applyFont="1" applyAlignment="1">
      <alignment horizontal="left" vertical="center" wrapText="1"/>
    </xf>
    <xf numFmtId="0" fontId="16" fillId="0" borderId="0" xfId="3" applyFont="1" applyBorder="1" applyAlignment="1">
      <alignment horizontal="left" vertical="center" wrapText="1"/>
    </xf>
    <xf numFmtId="0" fontId="11" fillId="0" borderId="0" xfId="3" applyFont="1" applyAlignment="1">
      <alignment horizontal="left" vertical="center" wrapText="1"/>
    </xf>
    <xf numFmtId="2" fontId="57" fillId="0" borderId="0" xfId="0" applyNumberFormat="1" applyFont="1" applyAlignment="1">
      <alignment horizontal="left" vertical="center" wrapText="1"/>
    </xf>
    <xf numFmtId="0" fontId="13" fillId="0" borderId="0" xfId="0" applyFont="1" applyAlignment="1">
      <alignment horizontal="left" wrapText="1"/>
    </xf>
    <xf numFmtId="0" fontId="13" fillId="0" borderId="0" xfId="3" applyFont="1" applyBorder="1" applyAlignment="1">
      <alignment horizontal="left" vertical="center" wrapText="1"/>
    </xf>
    <xf numFmtId="0" fontId="42" fillId="0" borderId="0" xfId="3" applyFont="1" applyBorder="1" applyAlignment="1">
      <alignment horizontal="left" vertical="center" wrapText="1"/>
    </xf>
    <xf numFmtId="0" fontId="10" fillId="0" borderId="0" xfId="3" applyFont="1" applyAlignment="1">
      <alignment horizontal="left" vertical="center" wrapText="1"/>
    </xf>
    <xf numFmtId="0" fontId="10" fillId="0" borderId="0" xfId="3" applyFont="1" applyAlignment="1">
      <alignment horizontal="left" vertical="center"/>
    </xf>
    <xf numFmtId="0" fontId="71" fillId="3" borderId="1" xfId="9" applyFont="1" applyFill="1" applyBorder="1" applyAlignment="1">
      <alignment horizontal="center" vertical="center" wrapText="1"/>
    </xf>
    <xf numFmtId="0" fontId="43" fillId="0" borderId="0" xfId="9" applyFont="1" applyBorder="1" applyAlignment="1">
      <alignment horizontal="left" vertical="center" wrapText="1"/>
    </xf>
    <xf numFmtId="0" fontId="70" fillId="9" borderId="3" xfId="9" applyFont="1" applyFill="1" applyBorder="1" applyAlignment="1">
      <alignment horizontal="center" vertical="center" wrapText="1"/>
    </xf>
    <xf numFmtId="0" fontId="70" fillId="9" borderId="5" xfId="9" applyFont="1" applyFill="1" applyBorder="1" applyAlignment="1">
      <alignment horizontal="center" vertical="center" wrapText="1"/>
    </xf>
    <xf numFmtId="0" fontId="70" fillId="9" borderId="31" xfId="9" applyFont="1" applyFill="1" applyBorder="1" applyAlignment="1">
      <alignment horizontal="center" vertical="center" wrapText="1"/>
    </xf>
    <xf numFmtId="0" fontId="70" fillId="9" borderId="10" xfId="9" applyFont="1" applyFill="1" applyBorder="1" applyAlignment="1">
      <alignment horizontal="center" vertical="center" wrapText="1"/>
    </xf>
    <xf numFmtId="0" fontId="70" fillId="9" borderId="36" xfId="9" applyFont="1" applyFill="1" applyBorder="1" applyAlignment="1">
      <alignment horizontal="center" vertical="center" wrapText="1"/>
    </xf>
    <xf numFmtId="0" fontId="70" fillId="9" borderId="44" xfId="9" applyFont="1" applyFill="1" applyBorder="1" applyAlignment="1">
      <alignment horizontal="center" vertical="center" wrapText="1"/>
    </xf>
    <xf numFmtId="0" fontId="70" fillId="3" borderId="3" xfId="9" applyFont="1" applyFill="1" applyBorder="1" applyAlignment="1">
      <alignment horizontal="center" vertical="center"/>
    </xf>
    <xf numFmtId="0" fontId="70" fillId="3" borderId="14" xfId="9" applyFont="1" applyFill="1" applyBorder="1" applyAlignment="1">
      <alignment horizontal="center" vertical="center"/>
    </xf>
    <xf numFmtId="0" fontId="70" fillId="3" borderId="4" xfId="9" applyFont="1" applyFill="1" applyBorder="1" applyAlignment="1">
      <alignment horizontal="center" vertical="center"/>
    </xf>
    <xf numFmtId="0" fontId="69" fillId="0" borderId="0" xfId="16" applyFont="1" applyAlignment="1">
      <alignment horizontal="left" vertical="center" wrapText="1"/>
    </xf>
    <xf numFmtId="0" fontId="70" fillId="3" borderId="1" xfId="16" applyFont="1" applyFill="1" applyBorder="1" applyAlignment="1">
      <alignment horizontal="center" vertical="center"/>
    </xf>
    <xf numFmtId="0" fontId="70" fillId="3" borderId="1" xfId="16" applyFont="1" applyFill="1" applyBorder="1" applyAlignment="1">
      <alignment horizontal="center" vertical="center" wrapText="1"/>
    </xf>
    <xf numFmtId="0" fontId="70" fillId="2" borderId="1" xfId="16" applyFont="1" applyFill="1" applyBorder="1" applyAlignment="1">
      <alignment horizontal="center" vertical="center"/>
    </xf>
    <xf numFmtId="0" fontId="71" fillId="0" borderId="0" xfId="9" applyFont="1" applyAlignment="1">
      <alignment horizontal="left" vertical="center"/>
    </xf>
  </cellXfs>
  <cellStyles count="20">
    <cellStyle name="Comma" xfId="1" builtinId="3"/>
    <cellStyle name="Comma 2" xfId="17"/>
    <cellStyle name="Comma 2 2" xfId="8"/>
    <cellStyle name="Comma 2 3" xfId="18"/>
    <cellStyle name="Comma 4" xfId="11"/>
    <cellStyle name="Comma_R0001_veiktais_darbs_2009_UZŅEMŠANAS_NODAĻA" xfId="13"/>
    <cellStyle name="Hyperlink" xfId="19" builtinId="8"/>
    <cellStyle name="Normal" xfId="0" builtinId="0"/>
    <cellStyle name="Normal 2" xfId="3"/>
    <cellStyle name="Normal 2 2 2" xfId="12"/>
    <cellStyle name="Normal 2 3" xfId="4"/>
    <cellStyle name="Normal 2 4" xfId="9"/>
    <cellStyle name="Normal 3" xfId="16"/>
    <cellStyle name="Normal 4" xfId="7"/>
    <cellStyle name="Normal_Sheet1" xfId="5"/>
    <cellStyle name="Percent" xfId="2" builtinId="5"/>
    <cellStyle name="Percent 2" xfId="15"/>
    <cellStyle name="Percent 2 2" xfId="10"/>
    <cellStyle name="Percent 2 2 2" xfId="14"/>
    <cellStyle name="Percent 3" xfId="6"/>
  </cellStyles>
  <dxfs count="0"/>
  <tableStyles count="0" defaultTableStyle="TableStyleMedium2" defaultPivotStyle="PivotStyleLight16"/>
  <colors>
    <mruColors>
      <color rgb="FFF19A65"/>
      <color rgb="FFF3A575"/>
      <color rgb="FFFF9021"/>
      <color rgb="FFFF9900"/>
      <color rgb="FFFFE8C5"/>
      <color rgb="FFFFB953"/>
      <color rgb="FFFFDAA3"/>
      <color rgb="FFFFB0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2"/>
            </a:solidFill>
            <a:ln>
              <a:noFill/>
            </a:ln>
            <a:effectLst/>
          </c:spPr>
          <c:invertIfNegative val="0"/>
          <c:dPt>
            <c:idx val="10"/>
            <c:invertIfNegative val="0"/>
            <c:bubble3D val="0"/>
            <c:spPr>
              <a:solidFill>
                <a:schemeClr val="accent2"/>
              </a:solidFill>
              <a:ln w="28575">
                <a:solidFill>
                  <a:srgbClr val="C00000"/>
                </a:solidFill>
              </a:ln>
              <a:effectLst/>
            </c:spPr>
            <c:extLst>
              <c:ext xmlns:c16="http://schemas.microsoft.com/office/drawing/2014/chart" uri="{C3380CC4-5D6E-409C-BE32-E72D297353CC}">
                <c16:uniqueId val="{00000001-4F2E-4CA2-82E9-013510BE509A}"/>
              </c:ext>
            </c:extLst>
          </c:dPt>
          <c:dLbls>
            <c:dLbl>
              <c:idx val="10"/>
              <c:tx>
                <c:rich>
                  <a:bodyPr/>
                  <a:lstStyle/>
                  <a:p>
                    <a:fld id="{46E28CBC-5EDA-4B65-A8FD-52C0DCB74774}" type="VALUE">
                      <a:rPr lang="en-US" b="1"/>
                      <a:pPr/>
                      <a:t>[VALUE]</a:t>
                    </a:fld>
                    <a:endParaRPr lang="lv-LV"/>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4F2E-4CA2-82E9-013510BE509A}"/>
                </c:ext>
              </c:extLst>
            </c:dLbl>
            <c:dLbl>
              <c:idx val="27"/>
              <c:layout>
                <c:manualLayout>
                  <c:x val="-1.5065739330291764E-16"/>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343-4CB0-B3FA-0056140E8931}"/>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[3]Uzņemshana!$B$2:$B$29</c:f>
              <c:strCache>
                <c:ptCount val="28"/>
                <c:pt idx="0">
                  <c:v>Traumatoloģijas un ortopēdijas slimnīca</c:v>
                </c:pt>
                <c:pt idx="1">
                  <c:v>Rīgas 2. slimnīca</c:v>
                </c:pt>
                <c:pt idx="2">
                  <c:v>Bērnu klīniskā universitātes slimnīca</c:v>
                </c:pt>
                <c:pt idx="3">
                  <c:v>Cēsu klīnika</c:v>
                </c:pt>
                <c:pt idx="4">
                  <c:v>Tukuma slimnīca</c:v>
                </c:pt>
                <c:pt idx="5">
                  <c:v>Kuldīgas slimnīca</c:v>
                </c:pt>
                <c:pt idx="6">
                  <c:v>Jūrmalas slimnīca</c:v>
                </c:pt>
                <c:pt idx="7">
                  <c:v>Vidzemes slimnīca</c:v>
                </c:pt>
                <c:pt idx="8">
                  <c:v>Jelgavas pilsētas slimnīca</c:v>
                </c:pt>
                <c:pt idx="9">
                  <c:v>Liepājas reģionālā slimnīca</c:v>
                </c:pt>
                <c:pt idx="10">
                  <c:v>Vidēji ārstniecības iestādēs</c:v>
                </c:pt>
                <c:pt idx="11">
                  <c:v>Ziemeļkurzemes reģionālā slimnīca</c:v>
                </c:pt>
                <c:pt idx="12">
                  <c:v>Rēzeknes slimnīca</c:v>
                </c:pt>
                <c:pt idx="13">
                  <c:v>Madonas slimnīca</c:v>
                </c:pt>
                <c:pt idx="14">
                  <c:v>Paula Stradiņa klīniskā universitātes slimnīca</c:v>
                </c:pt>
                <c:pt idx="15">
                  <c:v>Dobeles un apkārtnes slimnīca</c:v>
                </c:pt>
                <c:pt idx="16">
                  <c:v>Alūksnes slimnīca</c:v>
                </c:pt>
                <c:pt idx="17">
                  <c:v>Balvu un Gulbenes slimnīcu apvienība</c:v>
                </c:pt>
                <c:pt idx="18">
                  <c:v>Preiļu slimnīca</c:v>
                </c:pt>
                <c:pt idx="19">
                  <c:v>Daugavpils reģionālā slimnīca</c:v>
                </c:pt>
                <c:pt idx="20">
                  <c:v>Jēkabpils reģionālā slimnīca</c:v>
                </c:pt>
                <c:pt idx="21">
                  <c:v>Krāslavas slimnīca</c:v>
                </c:pt>
                <c:pt idx="22">
                  <c:v>Rīgas Austrumu klīniskā universitātes slimnīca</c:v>
                </c:pt>
                <c:pt idx="23">
                  <c:v>Ogres rajona slimnīca</c:v>
                </c:pt>
                <c:pt idx="24">
                  <c:v>Rīgas Dzemdību nams</c:v>
                </c:pt>
                <c:pt idx="25">
                  <c:v>Rīgas psihiatrijas un narkoloģijas centrs</c:v>
                </c:pt>
                <c:pt idx="26">
                  <c:v>Vaivari, nacionālais rehabilitācijas centrs </c:v>
                </c:pt>
                <c:pt idx="27">
                  <c:v>Straupes narkoloģiskā slimnīca</c:v>
                </c:pt>
              </c:strCache>
            </c:strRef>
          </c:cat>
          <c:val>
            <c:numRef>
              <c:f>[3]Uzņemshana!$C$2:$C$29</c:f>
              <c:numCache>
                <c:formatCode>General</c:formatCode>
                <c:ptCount val="28"/>
                <c:pt idx="0">
                  <c:v>0.20417738235907418</c:v>
                </c:pt>
                <c:pt idx="1">
                  <c:v>0.20517019534448475</c:v>
                </c:pt>
                <c:pt idx="2">
                  <c:v>0.23517952742663339</c:v>
                </c:pt>
                <c:pt idx="3">
                  <c:v>0.37455830388692579</c:v>
                </c:pt>
                <c:pt idx="4">
                  <c:v>0.39825794941756743</c:v>
                </c:pt>
                <c:pt idx="5">
                  <c:v>0.42117647058823532</c:v>
                </c:pt>
                <c:pt idx="6">
                  <c:v>0.43077660594439116</c:v>
                </c:pt>
                <c:pt idx="7">
                  <c:v>0.44398558342093408</c:v>
                </c:pt>
                <c:pt idx="8">
                  <c:v>0.45725267619800275</c:v>
                </c:pt>
                <c:pt idx="9">
                  <c:v>0.46701468388436057</c:v>
                </c:pt>
                <c:pt idx="10">
                  <c:v>0.47253940226276897</c:v>
                </c:pt>
                <c:pt idx="11">
                  <c:v>0.47819232790331057</c:v>
                </c:pt>
                <c:pt idx="12">
                  <c:v>0.48403299387125015</c:v>
                </c:pt>
                <c:pt idx="13">
                  <c:v>0.48776707627587734</c:v>
                </c:pt>
                <c:pt idx="14">
                  <c:v>0.49960313523166983</c:v>
                </c:pt>
                <c:pt idx="15">
                  <c:v>0.51148255813953492</c:v>
                </c:pt>
                <c:pt idx="16">
                  <c:v>0.51984047856430704</c:v>
                </c:pt>
                <c:pt idx="17">
                  <c:v>0.52310606060606057</c:v>
                </c:pt>
                <c:pt idx="18">
                  <c:v>0.5376344086021505</c:v>
                </c:pt>
                <c:pt idx="19">
                  <c:v>0.54310964718981236</c:v>
                </c:pt>
                <c:pt idx="20">
                  <c:v>0.58220824856667286</c:v>
                </c:pt>
                <c:pt idx="21">
                  <c:v>0.58429858429858428</c:v>
                </c:pt>
                <c:pt idx="22">
                  <c:v>0.58806441262931519</c:v>
                </c:pt>
                <c:pt idx="23">
                  <c:v>0.5906644829199813</c:v>
                </c:pt>
                <c:pt idx="24">
                  <c:v>0.77485964411456842</c:v>
                </c:pt>
                <c:pt idx="25">
                  <c:v>0.88474256022673592</c:v>
                </c:pt>
                <c:pt idx="26">
                  <c:v>0.94197259346980211</c:v>
                </c:pt>
                <c:pt idx="27">
                  <c:v>1</c:v>
                </c:pt>
              </c:numCache>
            </c:numRef>
          </c:val>
          <c:extLst>
            <c:ext xmlns:c16="http://schemas.microsoft.com/office/drawing/2014/chart" uri="{C3380CC4-5D6E-409C-BE32-E72D297353CC}">
              <c16:uniqueId val="{00000002-4F2E-4CA2-82E9-013510BE509A}"/>
            </c:ext>
          </c:extLst>
        </c:ser>
        <c:dLbls>
          <c:showLegendKey val="0"/>
          <c:showVal val="0"/>
          <c:showCatName val="0"/>
          <c:showSerName val="0"/>
          <c:showPercent val="0"/>
          <c:showBubbleSize val="0"/>
        </c:dLbls>
        <c:gapWidth val="182"/>
        <c:axId val="195048576"/>
        <c:axId val="195050112"/>
      </c:barChart>
      <c:catAx>
        <c:axId val="19504857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v-LV"/>
          </a:p>
        </c:txPr>
        <c:crossAx val="195050112"/>
        <c:crosses val="autoZero"/>
        <c:auto val="1"/>
        <c:lblAlgn val="ctr"/>
        <c:lblOffset val="100"/>
        <c:noMultiLvlLbl val="0"/>
      </c:catAx>
      <c:valAx>
        <c:axId val="195050112"/>
        <c:scaling>
          <c:orientation val="minMax"/>
          <c:max val="1"/>
        </c:scaling>
        <c:delete val="0"/>
        <c:axPos val="b"/>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lv-LV"/>
          </a:p>
        </c:txPr>
        <c:crossAx val="195048576"/>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latin typeface="Times New Roman" panose="02020603050405020304" pitchFamily="18" charset="0"/>
          <a:cs typeface="Times New Roman" panose="02020603050405020304" pitchFamily="18" charset="0"/>
        </a:defRPr>
      </a:pPr>
      <a:endParaRPr lang="lv-LV"/>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142875</xdr:rowOff>
    </xdr:from>
    <xdr:to>
      <xdr:col>9</xdr:col>
      <xdr:colOff>695325</xdr:colOff>
      <xdr:row>46</xdr:row>
      <xdr:rowOff>161925</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Tables%20and%20Data\M&#256;JAS%20LAPAI%20dati\2016_9M_dati\M&#257;jas%20lapai\OG_2016_9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mbulatoro_pakalpojumu_nodala/Operativie%20parskati%202015/2015_4_ceturksnis_12m/Marita/R0002%20-%20UZNEMSANAS%20NODALA%201.%20-%207.apr.epiz.%20unikalie_O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_2018\Dazadi_dati\ML_atskaites\ML_2017_12M\3_pielikums_ar_stac._datie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OG"/>
      <sheetName val="PIVOT OG 3.pielikumam"/>
      <sheetName val="OG dati"/>
      <sheetName val="OG kartes"/>
      <sheetName val="Sheet3"/>
      <sheetName val="PIVOT HO sk"/>
      <sheetName val="Ho sk 9M"/>
      <sheetName val="3.pielikums"/>
      <sheetName val="3.pielikums (2)"/>
      <sheetName val="3.pielikums (3)"/>
      <sheetName val="Obs_2016_9M"/>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0002"/>
      <sheetName val="Macro1"/>
    </sheetNames>
    <sheetDataSet>
      <sheetData sheetId="0" refreshError="1"/>
      <sheetData sheetId="1">
        <row r="61">
          <cell r="A61" t="str">
            <v>Recover</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zņemshana"/>
      <sheetName val="Observacija"/>
      <sheetName val="3.pielikums"/>
      <sheetName val="ML_3_pielikums_2"/>
    </sheetNames>
    <sheetDataSet>
      <sheetData sheetId="0">
        <row r="2">
          <cell r="B2" t="str">
            <v>Traumatoloģijas un ortopēdijas slimnīca</v>
          </cell>
          <cell r="C2">
            <v>0.20417738235907418</v>
          </cell>
        </row>
        <row r="3">
          <cell r="B3" t="str">
            <v>Rīgas 2. slimnīca</v>
          </cell>
          <cell r="C3">
            <v>0.20517019534448475</v>
          </cell>
        </row>
        <row r="4">
          <cell r="B4" t="str">
            <v>Bērnu klīniskā universitātes slimnīca</v>
          </cell>
          <cell r="C4">
            <v>0.23517952742663339</v>
          </cell>
        </row>
        <row r="5">
          <cell r="B5" t="str">
            <v>Cēsu klīnika</v>
          </cell>
          <cell r="C5">
            <v>0.37455830388692579</v>
          </cell>
        </row>
        <row r="6">
          <cell r="B6" t="str">
            <v>Tukuma slimnīca</v>
          </cell>
          <cell r="C6">
            <v>0.39825794941756743</v>
          </cell>
        </row>
        <row r="7">
          <cell r="B7" t="str">
            <v>Kuldīgas slimnīca</v>
          </cell>
          <cell r="C7">
            <v>0.42117647058823532</v>
          </cell>
        </row>
        <row r="8">
          <cell r="B8" t="str">
            <v>Jūrmalas slimnīca</v>
          </cell>
          <cell r="C8">
            <v>0.43077660594439116</v>
          </cell>
        </row>
        <row r="9">
          <cell r="B9" t="str">
            <v>Vidzemes slimnīca</v>
          </cell>
          <cell r="C9">
            <v>0.44398558342093408</v>
          </cell>
        </row>
        <row r="10">
          <cell r="B10" t="str">
            <v>Jelgavas pilsētas slimnīca</v>
          </cell>
          <cell r="C10">
            <v>0.45725267619800275</v>
          </cell>
        </row>
        <row r="11">
          <cell r="B11" t="str">
            <v>Liepājas reģionālā slimnīca</v>
          </cell>
          <cell r="C11">
            <v>0.46701468388436057</v>
          </cell>
        </row>
        <row r="12">
          <cell r="B12" t="str">
            <v>Vidēji ārstniecības iestādēs</v>
          </cell>
          <cell r="C12">
            <v>0.47253940226276897</v>
          </cell>
        </row>
        <row r="13">
          <cell r="B13" t="str">
            <v>Ziemeļkurzemes reģionālā slimnīca</v>
          </cell>
          <cell r="C13">
            <v>0.47819232790331057</v>
          </cell>
        </row>
        <row r="14">
          <cell r="B14" t="str">
            <v>Rēzeknes slimnīca</v>
          </cell>
          <cell r="C14">
            <v>0.48403299387125015</v>
          </cell>
        </row>
        <row r="15">
          <cell r="B15" t="str">
            <v>Madonas slimnīca</v>
          </cell>
          <cell r="C15">
            <v>0.48776707627587734</v>
          </cell>
        </row>
        <row r="16">
          <cell r="B16" t="str">
            <v>Paula Stradiņa klīniskā universitātes slimnīca</v>
          </cell>
          <cell r="C16">
            <v>0.49960313523166983</v>
          </cell>
        </row>
        <row r="17">
          <cell r="B17" t="str">
            <v>Dobeles un apkārtnes slimnīca</v>
          </cell>
          <cell r="C17">
            <v>0.51148255813953492</v>
          </cell>
        </row>
        <row r="18">
          <cell r="B18" t="str">
            <v>Alūksnes slimnīca</v>
          </cell>
          <cell r="C18">
            <v>0.51984047856430704</v>
          </cell>
        </row>
        <row r="19">
          <cell r="B19" t="str">
            <v>Balvu un Gulbenes slimnīcu apvienība</v>
          </cell>
          <cell r="C19">
            <v>0.52310606060606057</v>
          </cell>
        </row>
        <row r="20">
          <cell r="B20" t="str">
            <v>Preiļu slimnīca</v>
          </cell>
          <cell r="C20">
            <v>0.5376344086021505</v>
          </cell>
        </row>
        <row r="21">
          <cell r="B21" t="str">
            <v>Daugavpils reģionālā slimnīca</v>
          </cell>
          <cell r="C21">
            <v>0.54310964718981236</v>
          </cell>
        </row>
        <row r="22">
          <cell r="B22" t="str">
            <v>Jēkabpils reģionālā slimnīca</v>
          </cell>
          <cell r="C22">
            <v>0.58220824856667286</v>
          </cell>
        </row>
        <row r="23">
          <cell r="B23" t="str">
            <v>Krāslavas slimnīca</v>
          </cell>
          <cell r="C23">
            <v>0.58429858429858428</v>
          </cell>
        </row>
        <row r="24">
          <cell r="B24" t="str">
            <v>Rīgas Austrumu klīniskā universitātes slimnīca</v>
          </cell>
          <cell r="C24">
            <v>0.58806441262931519</v>
          </cell>
        </row>
        <row r="25">
          <cell r="B25" t="str">
            <v>Ogres rajona slimnīca</v>
          </cell>
          <cell r="C25">
            <v>0.5906644829199813</v>
          </cell>
        </row>
        <row r="26">
          <cell r="B26" t="str">
            <v>Rīgas Dzemdību nams</v>
          </cell>
          <cell r="C26">
            <v>0.77485964411456842</v>
          </cell>
        </row>
        <row r="27">
          <cell r="B27" t="str">
            <v>Rīgas psihiatrijas un narkoloģijas centrs</v>
          </cell>
          <cell r="C27">
            <v>0.88474256022673592</v>
          </cell>
        </row>
        <row r="28">
          <cell r="B28" t="str">
            <v xml:space="preserve">Vaivari, nacionālais rehabilitācijas centrs </v>
          </cell>
          <cell r="C28">
            <v>0.94197259346980211</v>
          </cell>
        </row>
        <row r="29">
          <cell r="B29" t="str">
            <v>Straupes narkoloģiskā slimnīca</v>
          </cell>
          <cell r="C29">
            <v>1</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pageSetUpPr fitToPage="1"/>
  </sheetPr>
  <dimension ref="A1:D1048576"/>
  <sheetViews>
    <sheetView tabSelected="1" zoomScaleNormal="100" zoomScaleSheetLayoutView="85" workbookViewId="0"/>
  </sheetViews>
  <sheetFormatPr defaultColWidth="0" defaultRowHeight="15" zeroHeight="1"/>
  <cols>
    <col min="1" max="1" width="4.7109375" style="194" customWidth="1"/>
    <col min="2" max="2" width="5.140625" style="195" customWidth="1"/>
    <col min="3" max="3" width="169.5703125" style="196" customWidth="1"/>
    <col min="4" max="4" width="4.42578125" style="194" hidden="1" customWidth="1"/>
    <col min="5" max="16384" width="9.140625" style="194" hidden="1"/>
  </cols>
  <sheetData>
    <row r="1" spans="1:3">
      <c r="B1" s="198"/>
      <c r="C1" s="199"/>
    </row>
    <row r="2" spans="1:3" ht="20.25">
      <c r="A2" s="828"/>
      <c r="B2" s="200" t="s">
        <v>447</v>
      </c>
      <c r="C2" s="201"/>
    </row>
    <row r="3" spans="1:3" ht="20.25">
      <c r="B3" s="200"/>
      <c r="C3" s="200"/>
    </row>
    <row r="4" spans="1:3" ht="20.25">
      <c r="A4" s="828"/>
      <c r="B4" s="200"/>
      <c r="C4" s="200"/>
    </row>
    <row r="5" spans="1:3" ht="27.75" customHeight="1">
      <c r="A5" s="823"/>
      <c r="B5" s="829" t="s">
        <v>389</v>
      </c>
      <c r="C5" s="829"/>
    </row>
    <row r="6" spans="1:3" s="197" customFormat="1" ht="18.75" customHeight="1">
      <c r="B6" s="202">
        <v>1</v>
      </c>
      <c r="C6" s="203" t="s">
        <v>448</v>
      </c>
    </row>
    <row r="7" spans="1:3" s="197" customFormat="1" ht="18.75" customHeight="1">
      <c r="A7" s="824"/>
      <c r="B7" s="202">
        <v>2</v>
      </c>
      <c r="C7" s="204" t="s">
        <v>449</v>
      </c>
    </row>
    <row r="8" spans="1:3" s="197" customFormat="1" ht="18.75" customHeight="1">
      <c r="A8" s="824"/>
      <c r="B8" s="202">
        <v>3</v>
      </c>
      <c r="C8" s="204" t="s">
        <v>450</v>
      </c>
    </row>
    <row r="9" spans="1:3" s="197" customFormat="1" ht="18.75" customHeight="1">
      <c r="A9" s="824"/>
      <c r="B9" s="202">
        <v>4</v>
      </c>
      <c r="C9" s="203" t="s">
        <v>451</v>
      </c>
    </row>
    <row r="10" spans="1:3" s="197" customFormat="1" ht="18.75" customHeight="1">
      <c r="A10" s="824"/>
      <c r="B10" s="202">
        <v>5</v>
      </c>
      <c r="C10" s="203" t="s">
        <v>452</v>
      </c>
    </row>
    <row r="11" spans="1:3" s="197" customFormat="1" ht="18.75" customHeight="1">
      <c r="A11" s="824"/>
      <c r="B11" s="202">
        <v>6</v>
      </c>
      <c r="C11" s="203" t="s">
        <v>453</v>
      </c>
    </row>
    <row r="12" spans="1:3" s="197" customFormat="1" ht="18.75" customHeight="1">
      <c r="A12" s="824"/>
      <c r="B12" s="202">
        <v>7</v>
      </c>
      <c r="C12" s="203" t="s">
        <v>454</v>
      </c>
    </row>
    <row r="13" spans="1:3" s="197" customFormat="1" ht="18.75" customHeight="1">
      <c r="A13" s="824"/>
      <c r="B13" s="202">
        <v>8</v>
      </c>
      <c r="C13" s="203" t="s">
        <v>455</v>
      </c>
    </row>
    <row r="14" spans="1:3" s="197" customFormat="1" ht="18.75" customHeight="1">
      <c r="A14" s="825"/>
      <c r="B14" s="202">
        <v>9</v>
      </c>
      <c r="C14" s="203" t="s">
        <v>456</v>
      </c>
    </row>
    <row r="15" spans="1:3" s="197" customFormat="1" ht="18.75" customHeight="1">
      <c r="A15" s="825"/>
      <c r="B15" s="202">
        <v>10</v>
      </c>
      <c r="C15" s="203" t="s">
        <v>463</v>
      </c>
    </row>
    <row r="16" spans="1:3" s="197" customFormat="1" ht="18.75" customHeight="1">
      <c r="B16" s="202">
        <v>11</v>
      </c>
      <c r="C16" s="203" t="s">
        <v>457</v>
      </c>
    </row>
    <row r="17" spans="1:3" s="197" customFormat="1" ht="18.75" customHeight="1">
      <c r="A17" s="825"/>
      <c r="B17" s="202">
        <v>12</v>
      </c>
      <c r="C17" s="203" t="s">
        <v>458</v>
      </c>
    </row>
    <row r="18" spans="1:3" s="197" customFormat="1" ht="18.75" customHeight="1">
      <c r="A18" s="825"/>
      <c r="B18" s="202">
        <v>13</v>
      </c>
      <c r="C18" s="203" t="s">
        <v>459</v>
      </c>
    </row>
    <row r="19" spans="1:3" s="197" customFormat="1" ht="18.75" customHeight="1">
      <c r="A19" s="825"/>
      <c r="B19" s="202">
        <v>14</v>
      </c>
      <c r="C19" s="203" t="s">
        <v>460</v>
      </c>
    </row>
    <row r="20" spans="1:3" s="197" customFormat="1" ht="18.75" customHeight="1">
      <c r="B20" s="202">
        <v>15</v>
      </c>
      <c r="C20" s="203" t="s">
        <v>461</v>
      </c>
    </row>
    <row r="21" spans="1:3" s="197" customFormat="1" ht="18.75" customHeight="1">
      <c r="A21" s="824"/>
      <c r="B21" s="202">
        <v>16</v>
      </c>
      <c r="C21" s="203" t="s">
        <v>462</v>
      </c>
    </row>
    <row r="22" spans="1:3" s="197" customFormat="1" ht="18.75" customHeight="1">
      <c r="A22" s="825"/>
      <c r="B22" s="202">
        <v>17</v>
      </c>
      <c r="C22" s="203" t="s">
        <v>499</v>
      </c>
    </row>
    <row r="23" spans="1:3">
      <c r="B23" s="198"/>
      <c r="C23" s="199"/>
    </row>
    <row r="24" spans="1:3">
      <c r="A24" s="826"/>
      <c r="B24" s="198"/>
      <c r="C24" s="199"/>
    </row>
    <row r="25" spans="1:3" hidden="1">
      <c r="A25" s="826"/>
      <c r="B25" s="198"/>
      <c r="C25" s="199"/>
    </row>
    <row r="26" spans="1:3" hidden="1">
      <c r="A26" s="826"/>
      <c r="B26" s="198"/>
      <c r="C26" s="199"/>
    </row>
    <row r="27" spans="1:3" hidden="1">
      <c r="A27" s="826"/>
      <c r="B27" s="198"/>
      <c r="C27" s="199"/>
    </row>
    <row r="28" spans="1:3" hidden="1">
      <c r="A28" s="826"/>
      <c r="B28" s="198"/>
      <c r="C28" s="199"/>
    </row>
    <row r="29" spans="1:3" hidden="1">
      <c r="A29" s="828"/>
      <c r="B29" s="198"/>
      <c r="C29" s="199"/>
    </row>
    <row r="30" spans="1:3" hidden="1"/>
    <row r="31" spans="1:3" hidden="1"/>
    <row r="32" spans="1:3" hidden="1"/>
    <row r="1048576" spans="1:1" hidden="1">
      <c r="A1048576" s="827"/>
    </row>
  </sheetData>
  <mergeCells count="1">
    <mergeCell ref="B5:C5"/>
  </mergeCells>
  <hyperlinks>
    <hyperlink ref="C6" location="'1. Stac.pak.fin.pa ĀI'!A1" display="Stacionārās veselības aprūpes pakalpojumu finansējums pa ārstniecības iestādēm 2017. g."/>
    <hyperlink ref="C7" location="'2. Ho GD vid'!A1" display="Hospitalizāciju un gultas dienu skaits, vidējais ārstēšanās ilgums dalījumā pa ārstniecības iestādēm 2014. - 2017. g."/>
    <hyperlink ref="C8" location="'3. SSK Ho DG'!A1" display="Hospitalizēto pacientu un gultas dienu skaits, vidējais ārstēšanās ilgums dalījumā pa SSK-10 diagnožu grupām 2014. - 2017. gadā"/>
    <hyperlink ref="C9" location="'4. SSK EUR'!A1" display="Vidējās ārstēšanas izmaksas uz vienu hospitalizāciju un vienas gultas dienas vidējās ārstēšanas izmaksas dalījumā pa SSK-10 diagnožu grupām 2017. g."/>
    <hyperlink ref="C10" location="'5. Jut DG'!A1" display="Hospitalizēto pacientu ar diagnozēm, kuras kontrolētos atbildīgas ārstēšanas apstākļos ārstējamas primārās veselības aprūpē, skaits un īpatsvars 2017. g."/>
    <hyperlink ref="C11" location="'6. ES ind DG'!A1" display="Hospitalizēto pacientu skaits ar ES Nodarbinātības un sociālo lietu komitejas definētajām indikatordiagnozēm (pamata izrakstīšanas diagnozes) 2013. - 2017. g."/>
    <hyperlink ref="C12" location="'7. Dzemdības'!A1" display="Valsts apmaksāto dzemdību gadījumu skaits un īpatsvars pa ārstniecības iestādēm 2017. g."/>
    <hyperlink ref="C13" location="'8. Bērni'!A1" display="Bērnu un pieaugušo hospitalizāciju skaita dalījums pa ārstniecības iestādēm 2014. - 2017. g."/>
    <hyperlink ref="C14" location="'9. Ķir. mirushie'!A1" display="Ārstniecības iestādē hospitalizēto pacientu skaits, ķirurģiski ārstēto un ārstniecības iestādē mirušo pacientu skaita īpatsvars 2017. g."/>
    <hyperlink ref="C15" location="'10. Pac. iem. atbr.'!A1" display="No pacienta iemaksas atbrīvoto unikālo pacientu, kuri saņēmuši valsts apmaksāto stacionāro veselības aprūpi līguma summas ietvaros, skaits 2017. g."/>
    <hyperlink ref="C16" location="'11. Iest. kustība'!A1" display="Iestāšanās veida īpatsvars no hospitalizētajiem pacientiem 2017. g."/>
    <hyperlink ref="C17" location="'12. Pārvestie'!A1" display="Uz citu stacionāru pārvesto pacientu skaits dalījumā pa ārstniecības iestādēm 2017. g."/>
    <hyperlink ref="C18" location="'13. NP līmeņi'!A1" display="Dati par ārstniecības iestāžu norādītajiem neatliekamā medicīniskā stāvokļa līmeņiem* stacionārajās kartēs 2017. g."/>
    <hyperlink ref="C19" location="'14. Observācija'!A1" display="Observācijas gadījumu skaits un īpatsvars uzņemšanas nodaļā 2017. g."/>
    <hyperlink ref="C20" location="'15. Uzņemšana'!A1" display="Hospitalizēto pacientu skaita īpatsvars no kopējā uzņemšanas nodaļas pacientu skaita 2017. g."/>
    <hyperlink ref="C21" location="'16. 1-2 Hosp.pac.'!A1" display="Dati par 1-2 dienu hospitalizācijām pacientiem, kuri izrakstīti uz mājām, 2017. g."/>
    <hyperlink ref="C22" location="'17. Atkārtoti hosp.'!A1" display="Uz mājām izrakstītie pacienti, kuri atkārtoti hospitalizēti tajā pašā vai nākamajā dienā 2017. g. (neiesk. pacientus, kuru nākamā hospitalizācija ir aprūpe vai rehabilitācija) "/>
  </hyperlinks>
  <pageMargins left="0.25" right="0.25" top="0.75" bottom="0.75" header="0.3" footer="0.3"/>
  <pageSetup paperSize="9" scale="7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XFC60"/>
  <sheetViews>
    <sheetView topLeftCell="A4" zoomScale="92" zoomScaleNormal="92" workbookViewId="0">
      <selection sqref="A1:I1"/>
    </sheetView>
  </sheetViews>
  <sheetFormatPr defaultColWidth="0" defaultRowHeight="12.75" zeroHeight="1"/>
  <cols>
    <col min="1" max="1" width="49.140625" style="70" customWidth="1"/>
    <col min="2" max="2" width="13" style="70" customWidth="1"/>
    <col min="3" max="3" width="13.7109375" style="70" customWidth="1"/>
    <col min="4" max="4" width="12.5703125" style="70" customWidth="1"/>
    <col min="5" max="5" width="11.85546875" style="70" customWidth="1"/>
    <col min="6" max="6" width="12.7109375" style="70" customWidth="1"/>
    <col min="7" max="7" width="13.140625" style="72" customWidth="1"/>
    <col min="8" max="8" width="12.5703125" style="72" customWidth="1"/>
    <col min="9" max="9" width="14.5703125" style="72" customWidth="1"/>
    <col min="10" max="10" width="0.5703125" style="70" customWidth="1"/>
    <col min="11" max="16383" width="9.140625" style="70" hidden="1"/>
    <col min="16384" max="16384" width="1" style="70" hidden="1" customWidth="1"/>
  </cols>
  <sheetData>
    <row r="1" spans="1:9" ht="22.5" customHeight="1">
      <c r="A1" s="916" t="s">
        <v>471</v>
      </c>
      <c r="B1" s="916"/>
      <c r="C1" s="916"/>
      <c r="D1" s="916"/>
      <c r="E1" s="916"/>
      <c r="F1" s="916"/>
      <c r="G1" s="916"/>
      <c r="H1" s="916"/>
      <c r="I1" s="916"/>
    </row>
    <row r="2" spans="1:9">
      <c r="A2" s="71" t="s">
        <v>492</v>
      </c>
      <c r="B2" s="71"/>
    </row>
    <row r="3" spans="1:9" ht="13.5" thickBot="1">
      <c r="A3" s="71"/>
      <c r="B3" s="71"/>
    </row>
    <row r="4" spans="1:9">
      <c r="A4" s="917" t="s">
        <v>316</v>
      </c>
      <c r="B4" s="914" t="s">
        <v>102</v>
      </c>
      <c r="C4" s="917" t="s">
        <v>1</v>
      </c>
      <c r="D4" s="919" t="s">
        <v>337</v>
      </c>
      <c r="E4" s="919" t="s">
        <v>338</v>
      </c>
      <c r="F4" s="914" t="s">
        <v>212</v>
      </c>
      <c r="G4" s="921" t="s">
        <v>213</v>
      </c>
      <c r="H4" s="919" t="s">
        <v>214</v>
      </c>
      <c r="I4" s="914" t="s">
        <v>215</v>
      </c>
    </row>
    <row r="5" spans="1:9" ht="69" customHeight="1">
      <c r="A5" s="918" t="s">
        <v>216</v>
      </c>
      <c r="B5" s="915"/>
      <c r="C5" s="918"/>
      <c r="D5" s="920"/>
      <c r="E5" s="920"/>
      <c r="F5" s="915"/>
      <c r="G5" s="922" t="s">
        <v>217</v>
      </c>
      <c r="H5" s="920" t="s">
        <v>218</v>
      </c>
      <c r="I5" s="915" t="s">
        <v>219</v>
      </c>
    </row>
    <row r="6" spans="1:9" ht="16.5" customHeight="1" thickBot="1">
      <c r="A6" s="429">
        <v>1</v>
      </c>
      <c r="B6" s="430">
        <v>2</v>
      </c>
      <c r="C6" s="429">
        <v>3</v>
      </c>
      <c r="D6" s="431">
        <v>4</v>
      </c>
      <c r="E6" s="431">
        <v>5</v>
      </c>
      <c r="F6" s="430">
        <v>6</v>
      </c>
      <c r="G6" s="432" t="s">
        <v>350</v>
      </c>
      <c r="H6" s="431" t="s">
        <v>324</v>
      </c>
      <c r="I6" s="430" t="s">
        <v>351</v>
      </c>
    </row>
    <row r="7" spans="1:9" ht="21" customHeight="1" thickBot="1">
      <c r="A7" s="433" t="s">
        <v>189</v>
      </c>
      <c r="B7" s="434"/>
      <c r="C7" s="435">
        <f>C8+C33+C46</f>
        <v>312038</v>
      </c>
      <c r="D7" s="436">
        <f t="shared" ref="D7:F7" si="0">D8+D33+D46</f>
        <v>11406</v>
      </c>
      <c r="E7" s="436">
        <f t="shared" si="0"/>
        <v>69556</v>
      </c>
      <c r="F7" s="437">
        <f t="shared" si="0"/>
        <v>1677</v>
      </c>
      <c r="G7" s="438">
        <f>D7/C7</f>
        <v>3.6553240310475008E-2</v>
      </c>
      <c r="H7" s="439">
        <f>E7/C7</f>
        <v>0.22290874829347707</v>
      </c>
      <c r="I7" s="440">
        <f>F7/E7</f>
        <v>2.411006958421991E-2</v>
      </c>
    </row>
    <row r="8" spans="1:9" ht="15">
      <c r="A8" s="441" t="s">
        <v>53</v>
      </c>
      <c r="B8" s="444"/>
      <c r="C8" s="442">
        <f>C9+C13+C21</f>
        <v>257209</v>
      </c>
      <c r="D8" s="443">
        <f t="shared" ref="D8:F8" si="1">D9+D13+D21</f>
        <v>10781</v>
      </c>
      <c r="E8" s="443">
        <f t="shared" si="1"/>
        <v>56761</v>
      </c>
      <c r="F8" s="444">
        <f t="shared" si="1"/>
        <v>1655</v>
      </c>
      <c r="G8" s="445">
        <f t="shared" ref="G8:G52" si="2">D8/C8</f>
        <v>4.1915329556897307E-2</v>
      </c>
      <c r="H8" s="446">
        <f t="shared" ref="H8:H46" si="3">E8/C8</f>
        <v>0.22068045830433616</v>
      </c>
      <c r="I8" s="447">
        <f t="shared" ref="I8:I45" si="4">F8/E8</f>
        <v>2.9157343950952239E-2</v>
      </c>
    </row>
    <row r="9" spans="1:9" ht="15">
      <c r="A9" s="448" t="s">
        <v>13</v>
      </c>
      <c r="B9" s="451"/>
      <c r="C9" s="449">
        <f>SUM(C10:C12)</f>
        <v>124880</v>
      </c>
      <c r="D9" s="450">
        <f t="shared" ref="D9:F9" si="5">SUM(D10:D12)</f>
        <v>4612</v>
      </c>
      <c r="E9" s="450">
        <f t="shared" si="5"/>
        <v>36364</v>
      </c>
      <c r="F9" s="451">
        <f t="shared" si="5"/>
        <v>1001</v>
      </c>
      <c r="G9" s="452">
        <f t="shared" si="2"/>
        <v>3.6931454196028189E-2</v>
      </c>
      <c r="H9" s="453">
        <f t="shared" si="3"/>
        <v>0.29119154388212687</v>
      </c>
      <c r="I9" s="454">
        <f t="shared" si="4"/>
        <v>2.7527224727752722E-2</v>
      </c>
    </row>
    <row r="10" spans="1:9" ht="14.25">
      <c r="A10" s="455" t="s">
        <v>7</v>
      </c>
      <c r="B10" s="475" t="s">
        <v>8</v>
      </c>
      <c r="C10" s="456">
        <v>16781</v>
      </c>
      <c r="D10" s="457">
        <v>36</v>
      </c>
      <c r="E10" s="457">
        <v>3189</v>
      </c>
      <c r="F10" s="458">
        <v>13</v>
      </c>
      <c r="G10" s="459">
        <f t="shared" si="2"/>
        <v>2.1452833561766281E-3</v>
      </c>
      <c r="H10" s="460">
        <f t="shared" si="3"/>
        <v>0.19003635063464633</v>
      </c>
      <c r="I10" s="461">
        <f t="shared" si="4"/>
        <v>4.0765130134838507E-3</v>
      </c>
    </row>
    <row r="11" spans="1:9" ht="14.25">
      <c r="A11" s="455" t="s">
        <v>9</v>
      </c>
      <c r="B11" s="475" t="s">
        <v>10</v>
      </c>
      <c r="C11" s="456">
        <v>40284</v>
      </c>
      <c r="D11" s="457">
        <v>1720</v>
      </c>
      <c r="E11" s="457">
        <v>16902</v>
      </c>
      <c r="F11" s="458">
        <v>426</v>
      </c>
      <c r="G11" s="459">
        <f t="shared" si="2"/>
        <v>4.2696852348326882E-2</v>
      </c>
      <c r="H11" s="460">
        <f t="shared" si="3"/>
        <v>0.41957104557640751</v>
      </c>
      <c r="I11" s="461">
        <f t="shared" si="4"/>
        <v>2.5204117855875046E-2</v>
      </c>
    </row>
    <row r="12" spans="1:9" ht="14.25">
      <c r="A12" s="455" t="s">
        <v>11</v>
      </c>
      <c r="B12" s="475" t="s">
        <v>12</v>
      </c>
      <c r="C12" s="456">
        <v>67815</v>
      </c>
      <c r="D12" s="457">
        <v>2856</v>
      </c>
      <c r="E12" s="457">
        <v>16273</v>
      </c>
      <c r="F12" s="458">
        <v>562</v>
      </c>
      <c r="G12" s="459">
        <f t="shared" si="2"/>
        <v>4.2114576421145765E-2</v>
      </c>
      <c r="H12" s="460">
        <f t="shared" si="3"/>
        <v>0.23996166039961661</v>
      </c>
      <c r="I12" s="461">
        <f t="shared" si="4"/>
        <v>3.4535734037977016E-2</v>
      </c>
    </row>
    <row r="13" spans="1:9" ht="15">
      <c r="A13" s="448" t="s">
        <v>29</v>
      </c>
      <c r="B13" s="476"/>
      <c r="C13" s="449">
        <f>SUM(C14:C20)</f>
        <v>92315</v>
      </c>
      <c r="D13" s="450">
        <f t="shared" ref="D13:F13" si="6">SUM(D14:D20)</f>
        <v>4245</v>
      </c>
      <c r="E13" s="450">
        <f t="shared" si="6"/>
        <v>14732</v>
      </c>
      <c r="F13" s="451">
        <f t="shared" si="6"/>
        <v>456</v>
      </c>
      <c r="G13" s="452">
        <f t="shared" si="2"/>
        <v>4.598385961111412E-2</v>
      </c>
      <c r="H13" s="453">
        <f t="shared" si="3"/>
        <v>0.15958403293072632</v>
      </c>
      <c r="I13" s="454">
        <f t="shared" si="4"/>
        <v>3.0953027423296225E-2</v>
      </c>
    </row>
    <row r="14" spans="1:9" ht="14.25">
      <c r="A14" s="455" t="s">
        <v>15</v>
      </c>
      <c r="B14" s="475" t="s">
        <v>16</v>
      </c>
      <c r="C14" s="456">
        <v>23414</v>
      </c>
      <c r="D14" s="457">
        <v>989</v>
      </c>
      <c r="E14" s="457">
        <v>3293</v>
      </c>
      <c r="F14" s="458">
        <v>89</v>
      </c>
      <c r="G14" s="459">
        <f t="shared" si="2"/>
        <v>4.2239685658153239E-2</v>
      </c>
      <c r="H14" s="460">
        <f t="shared" si="3"/>
        <v>0.14064235073033227</v>
      </c>
      <c r="I14" s="461">
        <f t="shared" si="4"/>
        <v>2.7027027027027029E-2</v>
      </c>
    </row>
    <row r="15" spans="1:9" ht="14.25">
      <c r="A15" s="455" t="s">
        <v>17</v>
      </c>
      <c r="B15" s="475" t="s">
        <v>18</v>
      </c>
      <c r="C15" s="456">
        <v>12729</v>
      </c>
      <c r="D15" s="457">
        <v>640</v>
      </c>
      <c r="E15" s="457">
        <v>2088</v>
      </c>
      <c r="F15" s="458">
        <v>64</v>
      </c>
      <c r="G15" s="459">
        <f t="shared" si="2"/>
        <v>5.0278890721973446E-2</v>
      </c>
      <c r="H15" s="460">
        <f t="shared" si="3"/>
        <v>0.16403488098043836</v>
      </c>
      <c r="I15" s="461">
        <f t="shared" si="4"/>
        <v>3.0651340996168581E-2</v>
      </c>
    </row>
    <row r="16" spans="1:9" ht="14.25">
      <c r="A16" s="455" t="s">
        <v>19</v>
      </c>
      <c r="B16" s="475" t="s">
        <v>20</v>
      </c>
      <c r="C16" s="456">
        <v>9444</v>
      </c>
      <c r="D16" s="457">
        <v>306</v>
      </c>
      <c r="E16" s="457">
        <v>1358</v>
      </c>
      <c r="F16" s="458">
        <v>45</v>
      </c>
      <c r="G16" s="459">
        <f t="shared" si="2"/>
        <v>3.2401524777636595E-2</v>
      </c>
      <c r="H16" s="460">
        <f t="shared" si="3"/>
        <v>0.14379500211774671</v>
      </c>
      <c r="I16" s="461">
        <f t="shared" si="4"/>
        <v>3.3136966126656849E-2</v>
      </c>
    </row>
    <row r="17" spans="1:9" ht="14.25">
      <c r="A17" s="455" t="s">
        <v>21</v>
      </c>
      <c r="B17" s="475" t="s">
        <v>22</v>
      </c>
      <c r="C17" s="456">
        <v>15298</v>
      </c>
      <c r="D17" s="457">
        <v>641</v>
      </c>
      <c r="E17" s="457">
        <v>3292</v>
      </c>
      <c r="F17" s="458">
        <v>78</v>
      </c>
      <c r="G17" s="459">
        <f t="shared" si="2"/>
        <v>4.1900902078703096E-2</v>
      </c>
      <c r="H17" s="460">
        <f t="shared" si="3"/>
        <v>0.21519152830435351</v>
      </c>
      <c r="I17" s="461">
        <f t="shared" si="4"/>
        <v>2.3693803159173753E-2</v>
      </c>
    </row>
    <row r="18" spans="1:9" ht="14.25">
      <c r="A18" s="455" t="s">
        <v>23</v>
      </c>
      <c r="B18" s="475" t="s">
        <v>24</v>
      </c>
      <c r="C18" s="456">
        <v>10504</v>
      </c>
      <c r="D18" s="457">
        <v>565</v>
      </c>
      <c r="E18" s="457">
        <v>1400</v>
      </c>
      <c r="F18" s="458">
        <v>67</v>
      </c>
      <c r="G18" s="459">
        <f t="shared" si="2"/>
        <v>5.378903274942879E-2</v>
      </c>
      <c r="H18" s="460">
        <f t="shared" si="3"/>
        <v>0.13328255902513328</v>
      </c>
      <c r="I18" s="461">
        <f t="shared" si="4"/>
        <v>4.7857142857142855E-2</v>
      </c>
    </row>
    <row r="19" spans="1:9" ht="14.25">
      <c r="A19" s="455" t="s">
        <v>25</v>
      </c>
      <c r="B19" s="475" t="s">
        <v>26</v>
      </c>
      <c r="C19" s="456">
        <v>11826</v>
      </c>
      <c r="D19" s="457">
        <v>617</v>
      </c>
      <c r="E19" s="457">
        <v>2177</v>
      </c>
      <c r="F19" s="458">
        <v>72</v>
      </c>
      <c r="G19" s="459">
        <f t="shared" si="2"/>
        <v>5.2173177743953997E-2</v>
      </c>
      <c r="H19" s="460">
        <f t="shared" si="3"/>
        <v>0.18408591239641467</v>
      </c>
      <c r="I19" s="461">
        <f t="shared" si="4"/>
        <v>3.3073036288470373E-2</v>
      </c>
    </row>
    <row r="20" spans="1:9" ht="14.25">
      <c r="A20" s="455" t="s">
        <v>27</v>
      </c>
      <c r="B20" s="475" t="s">
        <v>28</v>
      </c>
      <c r="C20" s="456">
        <v>9100</v>
      </c>
      <c r="D20" s="457">
        <v>487</v>
      </c>
      <c r="E20" s="457">
        <v>1124</v>
      </c>
      <c r="F20" s="458">
        <v>41</v>
      </c>
      <c r="G20" s="459">
        <f t="shared" si="2"/>
        <v>5.3516483516483519E-2</v>
      </c>
      <c r="H20" s="460">
        <f t="shared" si="3"/>
        <v>0.12351648351648352</v>
      </c>
      <c r="I20" s="461">
        <f t="shared" si="4"/>
        <v>3.6476868327402136E-2</v>
      </c>
    </row>
    <row r="21" spans="1:9" ht="12.75" customHeight="1">
      <c r="A21" s="462" t="s">
        <v>52</v>
      </c>
      <c r="B21" s="476"/>
      <c r="C21" s="449">
        <f>SUM(C22:C32)</f>
        <v>40014</v>
      </c>
      <c r="D21" s="450">
        <f t="shared" ref="D21:F21" si="7">SUM(D22:D32)</f>
        <v>1924</v>
      </c>
      <c r="E21" s="450">
        <f t="shared" si="7"/>
        <v>5665</v>
      </c>
      <c r="F21" s="451">
        <f t="shared" si="7"/>
        <v>198</v>
      </c>
      <c r="G21" s="452">
        <f t="shared" si="2"/>
        <v>4.8083170890188431E-2</v>
      </c>
      <c r="H21" s="453">
        <f t="shared" si="3"/>
        <v>0.14157544859299245</v>
      </c>
      <c r="I21" s="454">
        <f t="shared" si="4"/>
        <v>3.4951456310679613E-2</v>
      </c>
    </row>
    <row r="22" spans="1:9" ht="14.25">
      <c r="A22" s="455" t="s">
        <v>30</v>
      </c>
      <c r="B22" s="475" t="s">
        <v>31</v>
      </c>
      <c r="C22" s="456">
        <v>2607</v>
      </c>
      <c r="D22" s="457">
        <v>118</v>
      </c>
      <c r="E22" s="457">
        <v>229</v>
      </c>
      <c r="F22" s="458">
        <v>14</v>
      </c>
      <c r="G22" s="459">
        <f t="shared" si="2"/>
        <v>4.5262754123513618E-2</v>
      </c>
      <c r="H22" s="460">
        <f t="shared" si="3"/>
        <v>8.7840429612581511E-2</v>
      </c>
      <c r="I22" s="461">
        <f t="shared" si="4"/>
        <v>6.1135371179039298E-2</v>
      </c>
    </row>
    <row r="23" spans="1:9" ht="14.25">
      <c r="A23" s="455" t="s">
        <v>32</v>
      </c>
      <c r="B23" s="475" t="s">
        <v>33</v>
      </c>
      <c r="C23" s="456">
        <v>4143</v>
      </c>
      <c r="D23" s="457">
        <v>176</v>
      </c>
      <c r="E23" s="457">
        <v>276</v>
      </c>
      <c r="F23" s="458">
        <v>22</v>
      </c>
      <c r="G23" s="459">
        <f t="shared" si="2"/>
        <v>4.2481293748491432E-2</v>
      </c>
      <c r="H23" s="460">
        <f t="shared" si="3"/>
        <v>6.6618392469225199E-2</v>
      </c>
      <c r="I23" s="461">
        <f t="shared" si="4"/>
        <v>7.9710144927536225E-2</v>
      </c>
    </row>
    <row r="24" spans="1:9" ht="14.25">
      <c r="A24" s="455" t="s">
        <v>34</v>
      </c>
      <c r="B24" s="475" t="s">
        <v>35</v>
      </c>
      <c r="C24" s="456">
        <v>4240</v>
      </c>
      <c r="D24" s="457">
        <v>232</v>
      </c>
      <c r="E24" s="457">
        <v>570</v>
      </c>
      <c r="F24" s="458">
        <v>21</v>
      </c>
      <c r="G24" s="459">
        <f t="shared" si="2"/>
        <v>5.4716981132075473E-2</v>
      </c>
      <c r="H24" s="460">
        <f t="shared" si="3"/>
        <v>0.13443396226415094</v>
      </c>
      <c r="I24" s="461">
        <f t="shared" si="4"/>
        <v>3.6842105263157891E-2</v>
      </c>
    </row>
    <row r="25" spans="1:9" ht="14.25">
      <c r="A25" s="455" t="s">
        <v>36</v>
      </c>
      <c r="B25" s="475" t="s">
        <v>37</v>
      </c>
      <c r="C25" s="456">
        <v>3519</v>
      </c>
      <c r="D25" s="457">
        <v>192</v>
      </c>
      <c r="E25" s="457">
        <v>469</v>
      </c>
      <c r="F25" s="458">
        <v>16</v>
      </c>
      <c r="G25" s="459">
        <f t="shared" si="2"/>
        <v>5.4560954816709292E-2</v>
      </c>
      <c r="H25" s="460">
        <f t="shared" si="3"/>
        <v>0.13327649900539926</v>
      </c>
      <c r="I25" s="461">
        <f t="shared" si="4"/>
        <v>3.4115138592750532E-2</v>
      </c>
    </row>
    <row r="26" spans="1:9" ht="14.25">
      <c r="A26" s="455" t="s">
        <v>38</v>
      </c>
      <c r="B26" s="475" t="s">
        <v>39</v>
      </c>
      <c r="C26" s="456">
        <v>4493</v>
      </c>
      <c r="D26" s="457">
        <v>200</v>
      </c>
      <c r="E26" s="457">
        <v>1215</v>
      </c>
      <c r="F26" s="458">
        <v>24</v>
      </c>
      <c r="G26" s="459">
        <f t="shared" si="2"/>
        <v>4.4513687959047407E-2</v>
      </c>
      <c r="H26" s="460">
        <f t="shared" si="3"/>
        <v>0.27042065435121299</v>
      </c>
      <c r="I26" s="461">
        <f t="shared" si="4"/>
        <v>1.9753086419753086E-2</v>
      </c>
    </row>
    <row r="27" spans="1:9" ht="14.25">
      <c r="A27" s="455" t="s">
        <v>40</v>
      </c>
      <c r="B27" s="475" t="s">
        <v>41</v>
      </c>
      <c r="C27" s="456">
        <v>1816</v>
      </c>
      <c r="D27" s="457">
        <v>86</v>
      </c>
      <c r="E27" s="457">
        <v>98</v>
      </c>
      <c r="F27" s="458">
        <v>2</v>
      </c>
      <c r="G27" s="459">
        <f t="shared" si="2"/>
        <v>4.7356828193832599E-2</v>
      </c>
      <c r="H27" s="460">
        <f t="shared" si="3"/>
        <v>5.3964757709251104E-2</v>
      </c>
      <c r="I27" s="461">
        <f t="shared" si="4"/>
        <v>2.0408163265306121E-2</v>
      </c>
    </row>
    <row r="28" spans="1:9" ht="14.25">
      <c r="A28" s="455" t="s">
        <v>42</v>
      </c>
      <c r="B28" s="475" t="s">
        <v>43</v>
      </c>
      <c r="C28" s="456">
        <v>4296</v>
      </c>
      <c r="D28" s="457">
        <v>241</v>
      </c>
      <c r="E28" s="457">
        <v>725</v>
      </c>
      <c r="F28" s="458">
        <v>14</v>
      </c>
      <c r="G28" s="459">
        <f t="shared" si="2"/>
        <v>5.6098696461824957E-2</v>
      </c>
      <c r="H28" s="460">
        <f t="shared" si="3"/>
        <v>0.16876163873370578</v>
      </c>
      <c r="I28" s="461">
        <f t="shared" si="4"/>
        <v>1.9310344827586208E-2</v>
      </c>
    </row>
    <row r="29" spans="1:9" ht="14.25">
      <c r="A29" s="455" t="s">
        <v>44</v>
      </c>
      <c r="B29" s="475" t="s">
        <v>45</v>
      </c>
      <c r="C29" s="456">
        <v>4406</v>
      </c>
      <c r="D29" s="457">
        <v>133</v>
      </c>
      <c r="E29" s="457">
        <v>756</v>
      </c>
      <c r="F29" s="458">
        <v>17</v>
      </c>
      <c r="G29" s="459">
        <f t="shared" si="2"/>
        <v>3.0186109850204267E-2</v>
      </c>
      <c r="H29" s="460">
        <f t="shared" si="3"/>
        <v>0.17158420335905583</v>
      </c>
      <c r="I29" s="461">
        <f t="shared" si="4"/>
        <v>2.2486772486772486E-2</v>
      </c>
    </row>
    <row r="30" spans="1:9" ht="14.25">
      <c r="A30" s="455" t="s">
        <v>46</v>
      </c>
      <c r="B30" s="475" t="s">
        <v>47</v>
      </c>
      <c r="C30" s="456">
        <v>5049</v>
      </c>
      <c r="D30" s="457">
        <v>243</v>
      </c>
      <c r="E30" s="457">
        <v>719</v>
      </c>
      <c r="F30" s="458">
        <v>26</v>
      </c>
      <c r="G30" s="459">
        <f t="shared" si="2"/>
        <v>4.8128342245989303E-2</v>
      </c>
      <c r="H30" s="460">
        <f t="shared" si="3"/>
        <v>0.14240443652208359</v>
      </c>
      <c r="I30" s="461">
        <f t="shared" si="4"/>
        <v>3.6161335187760782E-2</v>
      </c>
    </row>
    <row r="31" spans="1:9" ht="14.25">
      <c r="A31" s="455" t="s">
        <v>48</v>
      </c>
      <c r="B31" s="475" t="s">
        <v>49</v>
      </c>
      <c r="C31" s="456">
        <v>1650</v>
      </c>
      <c r="D31" s="457">
        <v>54</v>
      </c>
      <c r="E31" s="457">
        <v>275</v>
      </c>
      <c r="F31" s="458"/>
      <c r="G31" s="459">
        <f t="shared" si="2"/>
        <v>3.272727272727273E-2</v>
      </c>
      <c r="H31" s="460">
        <f t="shared" si="3"/>
        <v>0.16666666666666666</v>
      </c>
      <c r="I31" s="461"/>
    </row>
    <row r="32" spans="1:9" ht="15" thickBot="1">
      <c r="A32" s="463" t="s">
        <v>50</v>
      </c>
      <c r="B32" s="477" t="s">
        <v>51</v>
      </c>
      <c r="C32" s="464">
        <v>3795</v>
      </c>
      <c r="D32" s="465">
        <v>249</v>
      </c>
      <c r="E32" s="465">
        <v>333</v>
      </c>
      <c r="F32" s="466">
        <v>42</v>
      </c>
      <c r="G32" s="467">
        <f t="shared" si="2"/>
        <v>6.5612648221343869E-2</v>
      </c>
      <c r="H32" s="468">
        <f t="shared" si="3"/>
        <v>8.7747035573122537E-2</v>
      </c>
      <c r="I32" s="469">
        <f t="shared" si="4"/>
        <v>0.12612612612612611</v>
      </c>
    </row>
    <row r="33" spans="1:9" ht="15">
      <c r="A33" s="441" t="s">
        <v>81</v>
      </c>
      <c r="B33" s="478"/>
      <c r="C33" s="442">
        <f>SUM(C34:C45)</f>
        <v>45579</v>
      </c>
      <c r="D33" s="443">
        <f t="shared" ref="D33:F33" si="8">SUM(D34:D45)</f>
        <v>309</v>
      </c>
      <c r="E33" s="443">
        <f t="shared" si="8"/>
        <v>12014</v>
      </c>
      <c r="F33" s="444">
        <f t="shared" si="8"/>
        <v>22</v>
      </c>
      <c r="G33" s="445">
        <f t="shared" si="2"/>
        <v>6.7794378990324493E-3</v>
      </c>
      <c r="H33" s="446">
        <f t="shared" si="3"/>
        <v>0.26358630070865968</v>
      </c>
      <c r="I33" s="447">
        <f t="shared" si="4"/>
        <v>1.831196936906942E-3</v>
      </c>
    </row>
    <row r="34" spans="1:9" ht="14.25">
      <c r="A34" s="455" t="s">
        <v>55</v>
      </c>
      <c r="B34" s="475" t="s">
        <v>56</v>
      </c>
      <c r="C34" s="456">
        <v>323</v>
      </c>
      <c r="D34" s="457"/>
      <c r="E34" s="457"/>
      <c r="F34" s="458"/>
      <c r="G34" s="459"/>
      <c r="H34" s="460"/>
      <c r="I34" s="461"/>
    </row>
    <row r="35" spans="1:9" ht="14.25">
      <c r="A35" s="455" t="s">
        <v>57</v>
      </c>
      <c r="B35" s="475" t="s">
        <v>58</v>
      </c>
      <c r="C35" s="456">
        <v>549</v>
      </c>
      <c r="D35" s="457">
        <v>13</v>
      </c>
      <c r="E35" s="457"/>
      <c r="F35" s="458"/>
      <c r="G35" s="459">
        <f t="shared" si="2"/>
        <v>2.3679417122040074E-2</v>
      </c>
      <c r="H35" s="460"/>
      <c r="I35" s="461"/>
    </row>
    <row r="36" spans="1:9" ht="14.25">
      <c r="A36" s="455" t="s">
        <v>59</v>
      </c>
      <c r="B36" s="475" t="s">
        <v>60</v>
      </c>
      <c r="C36" s="456">
        <v>4156</v>
      </c>
      <c r="D36" s="457">
        <v>44</v>
      </c>
      <c r="E36" s="457"/>
      <c r="F36" s="458"/>
      <c r="G36" s="459">
        <f t="shared" si="2"/>
        <v>1.0587102983638113E-2</v>
      </c>
      <c r="H36" s="460"/>
      <c r="I36" s="461"/>
    </row>
    <row r="37" spans="1:9" ht="14.25">
      <c r="A37" s="455" t="s">
        <v>220</v>
      </c>
      <c r="B37" s="475" t="s">
        <v>62</v>
      </c>
      <c r="C37" s="456">
        <v>5568</v>
      </c>
      <c r="D37" s="457">
        <v>5</v>
      </c>
      <c r="E37" s="457"/>
      <c r="F37" s="458"/>
      <c r="G37" s="459">
        <f t="shared" si="2"/>
        <v>8.9798850574712642E-4</v>
      </c>
      <c r="H37" s="460"/>
      <c r="I37" s="461"/>
    </row>
    <row r="38" spans="1:9" ht="14.25">
      <c r="A38" s="455" t="s">
        <v>64</v>
      </c>
      <c r="B38" s="475" t="s">
        <v>65</v>
      </c>
      <c r="C38" s="456">
        <v>2074</v>
      </c>
      <c r="D38" s="457">
        <v>39</v>
      </c>
      <c r="E38" s="457">
        <v>87</v>
      </c>
      <c r="F38" s="458"/>
      <c r="G38" s="459">
        <f t="shared" si="2"/>
        <v>1.8804243008678882E-2</v>
      </c>
      <c r="H38" s="460">
        <f t="shared" si="3"/>
        <v>4.1947926711668276E-2</v>
      </c>
      <c r="I38" s="461"/>
    </row>
    <row r="39" spans="1:9" ht="14.25">
      <c r="A39" s="455" t="s">
        <v>66</v>
      </c>
      <c r="B39" s="475" t="s">
        <v>67</v>
      </c>
      <c r="C39" s="456">
        <v>3508</v>
      </c>
      <c r="D39" s="457">
        <v>59</v>
      </c>
      <c r="E39" s="457">
        <v>1881</v>
      </c>
      <c r="F39" s="458">
        <v>16</v>
      </c>
      <c r="G39" s="459">
        <f t="shared" si="2"/>
        <v>1.6818700114025087E-2</v>
      </c>
      <c r="H39" s="460">
        <f t="shared" si="3"/>
        <v>0.5362029646522235</v>
      </c>
      <c r="I39" s="461">
        <f t="shared" si="4"/>
        <v>8.5061137692716646E-3</v>
      </c>
    </row>
    <row r="40" spans="1:9" ht="14.25">
      <c r="A40" s="455" t="s">
        <v>70</v>
      </c>
      <c r="B40" s="475" t="s">
        <v>69</v>
      </c>
      <c r="C40" s="456">
        <v>8143</v>
      </c>
      <c r="D40" s="457">
        <v>7</v>
      </c>
      <c r="E40" s="457">
        <v>5145</v>
      </c>
      <c r="F40" s="458"/>
      <c r="G40" s="459">
        <f t="shared" si="2"/>
        <v>8.5963404150804371E-4</v>
      </c>
      <c r="H40" s="460">
        <f t="shared" si="3"/>
        <v>0.63183102050841211</v>
      </c>
      <c r="I40" s="461"/>
    </row>
    <row r="41" spans="1:9" ht="14.25">
      <c r="A41" s="455" t="s">
        <v>71</v>
      </c>
      <c r="B41" s="475" t="s">
        <v>72</v>
      </c>
      <c r="C41" s="456">
        <v>7492</v>
      </c>
      <c r="D41" s="457">
        <v>43</v>
      </c>
      <c r="E41" s="457"/>
      <c r="F41" s="458"/>
      <c r="G41" s="459">
        <f t="shared" si="2"/>
        <v>5.7394554191137212E-3</v>
      </c>
      <c r="H41" s="460"/>
      <c r="I41" s="461"/>
    </row>
    <row r="42" spans="1:9" ht="14.25">
      <c r="A42" s="455" t="s">
        <v>73</v>
      </c>
      <c r="B42" s="475" t="s">
        <v>74</v>
      </c>
      <c r="C42" s="456">
        <v>3420</v>
      </c>
      <c r="D42" s="457">
        <v>30</v>
      </c>
      <c r="E42" s="457"/>
      <c r="F42" s="458"/>
      <c r="G42" s="459">
        <f t="shared" si="2"/>
        <v>8.771929824561403E-3</v>
      </c>
      <c r="H42" s="460"/>
      <c r="I42" s="461"/>
    </row>
    <row r="43" spans="1:9" ht="14.25">
      <c r="A43" s="455" t="s">
        <v>75</v>
      </c>
      <c r="B43" s="475" t="s">
        <v>76</v>
      </c>
      <c r="C43" s="456">
        <v>1229</v>
      </c>
      <c r="D43" s="457">
        <v>1</v>
      </c>
      <c r="E43" s="457"/>
      <c r="F43" s="458"/>
      <c r="G43" s="459">
        <f t="shared" si="2"/>
        <v>8.1366965012205042E-4</v>
      </c>
      <c r="H43" s="460"/>
      <c r="I43" s="461"/>
    </row>
    <row r="44" spans="1:9" ht="14.25">
      <c r="A44" s="455" t="s">
        <v>77</v>
      </c>
      <c r="B44" s="475" t="s">
        <v>78</v>
      </c>
      <c r="C44" s="456">
        <v>3242</v>
      </c>
      <c r="D44" s="457">
        <v>51</v>
      </c>
      <c r="E44" s="457"/>
      <c r="F44" s="458"/>
      <c r="G44" s="459">
        <f t="shared" si="2"/>
        <v>1.5731030228254166E-2</v>
      </c>
      <c r="H44" s="460"/>
      <c r="I44" s="461"/>
    </row>
    <row r="45" spans="1:9" ht="15" thickBot="1">
      <c r="A45" s="463" t="s">
        <v>79</v>
      </c>
      <c r="B45" s="477" t="s">
        <v>80</v>
      </c>
      <c r="C45" s="464">
        <v>5875</v>
      </c>
      <c r="D45" s="465">
        <v>17</v>
      </c>
      <c r="E45" s="465">
        <v>4901</v>
      </c>
      <c r="F45" s="466">
        <v>6</v>
      </c>
      <c r="G45" s="467">
        <f t="shared" si="2"/>
        <v>2.8936170212765957E-3</v>
      </c>
      <c r="H45" s="468">
        <f t="shared" si="3"/>
        <v>0.83421276595744676</v>
      </c>
      <c r="I45" s="469">
        <f t="shared" si="4"/>
        <v>1.224239951030402E-3</v>
      </c>
    </row>
    <row r="46" spans="1:9" ht="15">
      <c r="A46" s="441" t="s">
        <v>98</v>
      </c>
      <c r="B46" s="478"/>
      <c r="C46" s="442">
        <f t="shared" ref="C46" si="9">SUM(C47:C53)</f>
        <v>9250</v>
      </c>
      <c r="D46" s="443">
        <f>SUM(D47:D53)</f>
        <v>316</v>
      </c>
      <c r="E46" s="443">
        <f>SUM(E47:E53)</f>
        <v>781</v>
      </c>
      <c r="F46" s="444"/>
      <c r="G46" s="445">
        <f t="shared" si="2"/>
        <v>3.4162162162162162E-2</v>
      </c>
      <c r="H46" s="446">
        <f t="shared" si="3"/>
        <v>8.4432432432432439E-2</v>
      </c>
      <c r="I46" s="447"/>
    </row>
    <row r="47" spans="1:9" ht="14.25">
      <c r="A47" s="455" t="s">
        <v>83</v>
      </c>
      <c r="B47" s="475" t="s">
        <v>84</v>
      </c>
      <c r="C47" s="456">
        <v>1883</v>
      </c>
      <c r="D47" s="457">
        <v>44</v>
      </c>
      <c r="E47" s="457"/>
      <c r="F47" s="458"/>
      <c r="G47" s="459">
        <f t="shared" si="2"/>
        <v>2.3366967604885821E-2</v>
      </c>
      <c r="H47" s="460"/>
      <c r="I47" s="461"/>
    </row>
    <row r="48" spans="1:9" ht="14.25">
      <c r="A48" s="455" t="s">
        <v>85</v>
      </c>
      <c r="B48" s="475" t="s">
        <v>86</v>
      </c>
      <c r="C48" s="456">
        <v>1312</v>
      </c>
      <c r="D48" s="457">
        <v>87</v>
      </c>
      <c r="E48" s="457"/>
      <c r="F48" s="458"/>
      <c r="G48" s="459">
        <f t="shared" si="2"/>
        <v>6.6310975609756101E-2</v>
      </c>
      <c r="H48" s="460"/>
      <c r="I48" s="461"/>
    </row>
    <row r="49" spans="1:9" ht="14.25">
      <c r="A49" s="455" t="s">
        <v>88</v>
      </c>
      <c r="B49" s="475" t="s">
        <v>89</v>
      </c>
      <c r="C49" s="456">
        <v>1090</v>
      </c>
      <c r="D49" s="457">
        <v>72</v>
      </c>
      <c r="E49" s="457"/>
      <c r="F49" s="458"/>
      <c r="G49" s="459">
        <f t="shared" si="2"/>
        <v>6.6055045871559637E-2</v>
      </c>
      <c r="H49" s="460"/>
      <c r="I49" s="461"/>
    </row>
    <row r="50" spans="1:9" ht="14.25">
      <c r="A50" s="455" t="s">
        <v>90</v>
      </c>
      <c r="B50" s="475" t="s">
        <v>91</v>
      </c>
      <c r="C50" s="456">
        <v>1987</v>
      </c>
      <c r="D50" s="457">
        <v>54</v>
      </c>
      <c r="E50" s="457"/>
      <c r="F50" s="458"/>
      <c r="G50" s="459">
        <f t="shared" si="2"/>
        <v>2.7176648213387014E-2</v>
      </c>
      <c r="H50" s="460"/>
      <c r="I50" s="461"/>
    </row>
    <row r="51" spans="1:9" ht="14.25">
      <c r="A51" s="470" t="s">
        <v>92</v>
      </c>
      <c r="B51" s="479" t="s">
        <v>93</v>
      </c>
      <c r="C51" s="456">
        <v>79</v>
      </c>
      <c r="D51" s="457">
        <v>6</v>
      </c>
      <c r="E51" s="457"/>
      <c r="F51" s="458"/>
      <c r="G51" s="459">
        <f t="shared" si="2"/>
        <v>7.5949367088607597E-2</v>
      </c>
      <c r="H51" s="460"/>
      <c r="I51" s="461"/>
    </row>
    <row r="52" spans="1:9" ht="14.25">
      <c r="A52" s="455" t="s">
        <v>94</v>
      </c>
      <c r="B52" s="475" t="s">
        <v>95</v>
      </c>
      <c r="C52" s="456">
        <v>859</v>
      </c>
      <c r="D52" s="457">
        <v>44</v>
      </c>
      <c r="E52" s="457"/>
      <c r="F52" s="458"/>
      <c r="G52" s="459">
        <f t="shared" si="2"/>
        <v>5.1222351571594875E-2</v>
      </c>
      <c r="H52" s="460"/>
      <c r="I52" s="461"/>
    </row>
    <row r="53" spans="1:9" ht="15" thickBot="1">
      <c r="A53" s="471" t="s">
        <v>96</v>
      </c>
      <c r="B53" s="480" t="s">
        <v>97</v>
      </c>
      <c r="C53" s="464">
        <v>2040</v>
      </c>
      <c r="D53" s="465">
        <v>9</v>
      </c>
      <c r="E53" s="465">
        <v>781</v>
      </c>
      <c r="F53" s="466"/>
      <c r="G53" s="467">
        <f>D53/C53</f>
        <v>4.4117647058823529E-3</v>
      </c>
      <c r="H53" s="468">
        <f>E53/C53</f>
        <v>0.38284313725490199</v>
      </c>
      <c r="I53" s="469"/>
    </row>
    <row r="54" spans="1:9" ht="14.25">
      <c r="A54" s="472"/>
      <c r="B54" s="472"/>
      <c r="C54" s="472"/>
      <c r="D54" s="472"/>
      <c r="E54" s="472"/>
      <c r="F54" s="472"/>
      <c r="G54" s="473"/>
      <c r="H54" s="473"/>
      <c r="I54" s="473"/>
    </row>
    <row r="55" spans="1:9" ht="14.25">
      <c r="A55" s="474" t="s">
        <v>490</v>
      </c>
      <c r="B55" s="474"/>
      <c r="C55" s="472"/>
      <c r="D55" s="472"/>
      <c r="E55" s="472"/>
      <c r="F55" s="472"/>
      <c r="G55" s="473"/>
      <c r="H55" s="473"/>
      <c r="I55" s="473"/>
    </row>
    <row r="56" spans="1:9" ht="14.25">
      <c r="A56" s="474" t="s">
        <v>491</v>
      </c>
      <c r="B56" s="474"/>
      <c r="C56" s="472"/>
      <c r="D56" s="472"/>
      <c r="E56" s="472"/>
      <c r="F56" s="472"/>
      <c r="G56" s="473"/>
      <c r="H56" s="473"/>
      <c r="I56" s="473"/>
    </row>
    <row r="57" spans="1:9" ht="14.25">
      <c r="A57" s="472"/>
      <c r="B57" s="472"/>
      <c r="C57" s="472"/>
      <c r="D57" s="472"/>
      <c r="E57" s="472"/>
      <c r="F57" s="472"/>
      <c r="G57" s="473"/>
      <c r="H57" s="473"/>
      <c r="I57" s="473"/>
    </row>
    <row r="58" spans="1:9" ht="31.5" customHeight="1">
      <c r="A58" s="913" t="s">
        <v>382</v>
      </c>
      <c r="B58" s="913"/>
      <c r="C58" s="913"/>
      <c r="D58" s="913"/>
      <c r="E58" s="913"/>
      <c r="F58" s="913"/>
      <c r="G58" s="913"/>
      <c r="H58" s="913"/>
      <c r="I58" s="913"/>
    </row>
    <row r="59" spans="1:9" ht="18" customHeight="1">
      <c r="A59" s="913" t="s">
        <v>383</v>
      </c>
      <c r="B59" s="913"/>
      <c r="C59" s="913"/>
      <c r="D59" s="913"/>
      <c r="E59" s="913"/>
      <c r="F59" s="913"/>
      <c r="G59" s="913"/>
      <c r="H59" s="913"/>
      <c r="I59" s="913"/>
    </row>
    <row r="60" spans="1:9" ht="8.25" hidden="1" customHeight="1"/>
  </sheetData>
  <mergeCells count="12">
    <mergeCell ref="A59:I59"/>
    <mergeCell ref="A58:I58"/>
    <mergeCell ref="B4:B5"/>
    <mergeCell ref="A1:I1"/>
    <mergeCell ref="A4:A5"/>
    <mergeCell ref="C4:C5"/>
    <mergeCell ref="D4:D5"/>
    <mergeCell ref="E4:E5"/>
    <mergeCell ref="F4:F5"/>
    <mergeCell ref="G4:G5"/>
    <mergeCell ref="H4:H5"/>
    <mergeCell ref="I4:I5"/>
  </mergeCells>
  <pageMargins left="0.70866141732283472" right="0.70866141732283472" top="0.74803149606299213" bottom="0.74803149606299213" header="0.31496062992125984" footer="0.31496062992125984"/>
  <pageSetup paperSize="9" scale="5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XFC35"/>
  <sheetViews>
    <sheetView zoomScale="115" zoomScaleNormal="115" workbookViewId="0">
      <selection sqref="A1:E1"/>
    </sheetView>
  </sheetViews>
  <sheetFormatPr defaultColWidth="0" defaultRowHeight="12.75" zeroHeight="1"/>
  <cols>
    <col min="1" max="1" width="10.42578125" style="15" customWidth="1"/>
    <col min="2" max="2" width="62.5703125" style="15" customWidth="1"/>
    <col min="3" max="3" width="10.140625" style="15" customWidth="1"/>
    <col min="4" max="4" width="13" style="15" customWidth="1"/>
    <col min="5" max="5" width="10.28515625" style="15" customWidth="1"/>
    <col min="6" max="6" width="0.85546875" style="24" customWidth="1"/>
    <col min="7" max="7" width="12.85546875" style="24" hidden="1" customWidth="1"/>
    <col min="8" max="14" width="0" style="15" hidden="1" customWidth="1"/>
    <col min="15" max="16383" width="9.140625" style="15" hidden="1"/>
    <col min="16384" max="16384" width="0.42578125" style="15" hidden="1" customWidth="1"/>
  </cols>
  <sheetData>
    <row r="1" spans="1:14" s="23" customFormat="1" ht="62.25" customHeight="1">
      <c r="A1" s="924" t="s">
        <v>472</v>
      </c>
      <c r="B1" s="924"/>
      <c r="C1" s="924"/>
      <c r="D1" s="924"/>
      <c r="E1" s="924"/>
      <c r="F1" s="22"/>
      <c r="G1" s="22"/>
    </row>
    <row r="2" spans="1:14" s="12" customFormat="1">
      <c r="A2" s="12" t="s">
        <v>492</v>
      </c>
      <c r="I2" s="13"/>
      <c r="J2" s="13"/>
      <c r="K2" s="13"/>
      <c r="L2" s="13"/>
      <c r="M2" s="13"/>
      <c r="N2" s="13"/>
    </row>
    <row r="3" spans="1:14" s="12" customFormat="1" ht="9" customHeight="1">
      <c r="I3" s="13"/>
      <c r="J3" s="13"/>
      <c r="K3" s="13"/>
      <c r="L3" s="13"/>
      <c r="M3" s="13"/>
      <c r="N3" s="13"/>
    </row>
    <row r="4" spans="1:14" s="26" customFormat="1" ht="135">
      <c r="A4" s="487" t="s">
        <v>264</v>
      </c>
      <c r="B4" s="487" t="s">
        <v>265</v>
      </c>
      <c r="C4" s="487" t="s">
        <v>266</v>
      </c>
      <c r="D4" s="487" t="s">
        <v>267</v>
      </c>
      <c r="E4" s="487" t="s">
        <v>268</v>
      </c>
      <c r="F4" s="25"/>
      <c r="G4" s="25"/>
    </row>
    <row r="5" spans="1:14" s="26" customFormat="1" ht="15.75" customHeight="1">
      <c r="A5" s="487">
        <v>1</v>
      </c>
      <c r="B5" s="487">
        <v>2</v>
      </c>
      <c r="C5" s="487">
        <v>3</v>
      </c>
      <c r="D5" s="487">
        <v>4</v>
      </c>
      <c r="E5" s="487" t="s">
        <v>243</v>
      </c>
      <c r="F5" s="25"/>
      <c r="G5" s="25"/>
    </row>
    <row r="6" spans="1:14" ht="32.25" customHeight="1">
      <c r="A6" s="488" t="s">
        <v>269</v>
      </c>
      <c r="B6" s="489" t="s">
        <v>270</v>
      </c>
      <c r="C6" s="481">
        <v>4614</v>
      </c>
      <c r="D6" s="481">
        <v>984155</v>
      </c>
      <c r="E6" s="481">
        <f>ROUND(D6/C6,0)</f>
        <v>213</v>
      </c>
      <c r="F6" s="27"/>
      <c r="G6" s="27"/>
    </row>
    <row r="7" spans="1:14" ht="57">
      <c r="A7" s="488" t="s">
        <v>271</v>
      </c>
      <c r="B7" s="489" t="s">
        <v>272</v>
      </c>
      <c r="C7" s="481">
        <v>5989</v>
      </c>
      <c r="D7" s="481">
        <v>447914</v>
      </c>
      <c r="E7" s="481">
        <f t="shared" ref="E7:E29" si="0">ROUND(D7/C7,0)</f>
        <v>75</v>
      </c>
      <c r="F7" s="27"/>
      <c r="G7" s="27"/>
    </row>
    <row r="8" spans="1:14" ht="42.75">
      <c r="A8" s="488" t="s">
        <v>273</v>
      </c>
      <c r="B8" s="489" t="s">
        <v>274</v>
      </c>
      <c r="C8" s="481">
        <v>22877</v>
      </c>
      <c r="D8" s="481">
        <v>998266</v>
      </c>
      <c r="E8" s="481">
        <f t="shared" si="0"/>
        <v>44</v>
      </c>
      <c r="F8" s="27"/>
      <c r="G8" s="27"/>
    </row>
    <row r="9" spans="1:14" ht="14.25">
      <c r="A9" s="488" t="s">
        <v>275</v>
      </c>
      <c r="B9" s="489" t="s">
        <v>276</v>
      </c>
      <c r="C9" s="481">
        <v>11002</v>
      </c>
      <c r="D9" s="481">
        <v>6271844</v>
      </c>
      <c r="E9" s="481">
        <f t="shared" si="0"/>
        <v>570</v>
      </c>
      <c r="F9" s="27"/>
      <c r="G9" s="27"/>
    </row>
    <row r="10" spans="1:14" ht="28.5">
      <c r="A10" s="488" t="s">
        <v>277</v>
      </c>
      <c r="B10" s="489" t="s">
        <v>384</v>
      </c>
      <c r="C10" s="481">
        <v>62</v>
      </c>
      <c r="D10" s="481">
        <v>18980</v>
      </c>
      <c r="E10" s="481">
        <f t="shared" si="0"/>
        <v>306</v>
      </c>
      <c r="F10" s="27"/>
      <c r="G10" s="27"/>
    </row>
    <row r="11" spans="1:14" ht="14.25">
      <c r="A11" s="490" t="s">
        <v>278</v>
      </c>
      <c r="B11" s="489" t="s">
        <v>279</v>
      </c>
      <c r="C11" s="481">
        <v>32600</v>
      </c>
      <c r="D11" s="481">
        <v>2259429</v>
      </c>
      <c r="E11" s="481">
        <f t="shared" si="0"/>
        <v>69</v>
      </c>
      <c r="F11" s="27"/>
      <c r="G11" s="27"/>
    </row>
    <row r="12" spans="1:14" ht="28.5">
      <c r="A12" s="490" t="s">
        <v>280</v>
      </c>
      <c r="B12" s="489" t="s">
        <v>281</v>
      </c>
      <c r="C12" s="481">
        <v>2253</v>
      </c>
      <c r="D12" s="481">
        <v>284947</v>
      </c>
      <c r="E12" s="481">
        <f t="shared" si="0"/>
        <v>126</v>
      </c>
      <c r="F12" s="27"/>
      <c r="G12" s="27"/>
    </row>
    <row r="13" spans="1:14" ht="28.5">
      <c r="A13" s="490" t="s">
        <v>282</v>
      </c>
      <c r="B13" s="489" t="s">
        <v>283</v>
      </c>
      <c r="C13" s="481">
        <v>861</v>
      </c>
      <c r="D13" s="481">
        <v>83694</v>
      </c>
      <c r="E13" s="481">
        <f t="shared" si="0"/>
        <v>97</v>
      </c>
      <c r="F13" s="27"/>
      <c r="G13" s="27"/>
    </row>
    <row r="14" spans="1:14" ht="28.5">
      <c r="A14" s="490" t="s">
        <v>284</v>
      </c>
      <c r="B14" s="489" t="s">
        <v>285</v>
      </c>
      <c r="C14" s="481">
        <v>2392</v>
      </c>
      <c r="D14" s="481">
        <v>287082</v>
      </c>
      <c r="E14" s="481">
        <f t="shared" si="0"/>
        <v>120</v>
      </c>
      <c r="F14" s="27"/>
      <c r="G14" s="27"/>
    </row>
    <row r="15" spans="1:14" ht="28.5">
      <c r="A15" s="490" t="s">
        <v>286</v>
      </c>
      <c r="B15" s="489" t="s">
        <v>287</v>
      </c>
      <c r="C15" s="481">
        <v>5001</v>
      </c>
      <c r="D15" s="481">
        <v>773481</v>
      </c>
      <c r="E15" s="481">
        <f t="shared" si="0"/>
        <v>155</v>
      </c>
      <c r="F15" s="27"/>
      <c r="G15" s="27"/>
    </row>
    <row r="16" spans="1:14" ht="14.25">
      <c r="A16" s="490" t="s">
        <v>288</v>
      </c>
      <c r="B16" s="489" t="s">
        <v>289</v>
      </c>
      <c r="C16" s="481">
        <v>11389</v>
      </c>
      <c r="D16" s="481">
        <v>492699</v>
      </c>
      <c r="E16" s="481">
        <f t="shared" si="0"/>
        <v>43</v>
      </c>
      <c r="F16" s="27"/>
      <c r="G16" s="27"/>
    </row>
    <row r="17" spans="1:7" ht="14.25">
      <c r="A17" s="490" t="s">
        <v>290</v>
      </c>
      <c r="B17" s="489" t="s">
        <v>291</v>
      </c>
      <c r="C17" s="481">
        <v>1191</v>
      </c>
      <c r="D17" s="481">
        <v>76054</v>
      </c>
      <c r="E17" s="481">
        <f t="shared" si="0"/>
        <v>64</v>
      </c>
      <c r="F17" s="27"/>
      <c r="G17" s="27"/>
    </row>
    <row r="18" spans="1:7" ht="28.5">
      <c r="A18" s="490" t="s">
        <v>292</v>
      </c>
      <c r="B18" s="489" t="s">
        <v>293</v>
      </c>
      <c r="C18" s="481">
        <v>3062</v>
      </c>
      <c r="D18" s="481">
        <v>62437</v>
      </c>
      <c r="E18" s="481">
        <f t="shared" si="0"/>
        <v>20</v>
      </c>
      <c r="F18" s="27"/>
      <c r="G18" s="27"/>
    </row>
    <row r="19" spans="1:7" ht="28.5">
      <c r="A19" s="490" t="s">
        <v>294</v>
      </c>
      <c r="B19" s="489" t="s">
        <v>295</v>
      </c>
      <c r="C19" s="481">
        <v>230</v>
      </c>
      <c r="D19" s="481">
        <v>10064</v>
      </c>
      <c r="E19" s="481">
        <f t="shared" si="0"/>
        <v>44</v>
      </c>
      <c r="F19" s="27"/>
      <c r="G19" s="27"/>
    </row>
    <row r="20" spans="1:7" ht="14.25">
      <c r="A20" s="490" t="s">
        <v>296</v>
      </c>
      <c r="B20" s="489" t="s">
        <v>297</v>
      </c>
      <c r="C20" s="481">
        <v>10</v>
      </c>
      <c r="D20" s="481">
        <v>698</v>
      </c>
      <c r="E20" s="481">
        <f t="shared" si="0"/>
        <v>70</v>
      </c>
      <c r="F20" s="27"/>
      <c r="G20" s="27"/>
    </row>
    <row r="21" spans="1:7" ht="28.5">
      <c r="A21" s="490" t="s">
        <v>298</v>
      </c>
      <c r="B21" s="489" t="s">
        <v>299</v>
      </c>
      <c r="C21" s="481">
        <v>248</v>
      </c>
      <c r="D21" s="481">
        <v>40794</v>
      </c>
      <c r="E21" s="481">
        <f t="shared" si="0"/>
        <v>164</v>
      </c>
      <c r="F21" s="27"/>
      <c r="G21" s="27"/>
    </row>
    <row r="22" spans="1:7" ht="14.25">
      <c r="A22" s="490" t="s">
        <v>300</v>
      </c>
      <c r="B22" s="489" t="s">
        <v>385</v>
      </c>
      <c r="C22" s="481">
        <v>6909</v>
      </c>
      <c r="D22" s="481">
        <v>1168691</v>
      </c>
      <c r="E22" s="481">
        <f t="shared" si="0"/>
        <v>169</v>
      </c>
      <c r="F22" s="27"/>
      <c r="G22" s="27"/>
    </row>
    <row r="23" spans="1:7" ht="14.25">
      <c r="A23" s="490">
        <v>61</v>
      </c>
      <c r="B23" s="489" t="s">
        <v>301</v>
      </c>
      <c r="C23" s="481">
        <v>11310</v>
      </c>
      <c r="D23" s="481">
        <v>1106575</v>
      </c>
      <c r="E23" s="481">
        <f t="shared" si="0"/>
        <v>98</v>
      </c>
      <c r="F23" s="27"/>
      <c r="G23" s="27"/>
    </row>
    <row r="24" spans="1:7" ht="14.25">
      <c r="A24" s="490" t="s">
        <v>302</v>
      </c>
      <c r="B24" s="489" t="s">
        <v>303</v>
      </c>
      <c r="C24" s="481">
        <v>17</v>
      </c>
      <c r="D24" s="481">
        <v>1630</v>
      </c>
      <c r="E24" s="481">
        <f t="shared" si="0"/>
        <v>96</v>
      </c>
      <c r="F24" s="27"/>
      <c r="G24" s="27"/>
    </row>
    <row r="25" spans="1:7" ht="14.25">
      <c r="A25" s="490" t="s">
        <v>304</v>
      </c>
      <c r="B25" s="489" t="s">
        <v>305</v>
      </c>
      <c r="C25" s="481">
        <v>512</v>
      </c>
      <c r="D25" s="481">
        <v>59266</v>
      </c>
      <c r="E25" s="481">
        <f t="shared" si="0"/>
        <v>116</v>
      </c>
      <c r="F25" s="27"/>
      <c r="G25" s="27"/>
    </row>
    <row r="26" spans="1:7" s="23" customFormat="1" ht="14.25">
      <c r="A26" s="490" t="s">
        <v>306</v>
      </c>
      <c r="B26" s="489" t="s">
        <v>307</v>
      </c>
      <c r="C26" s="481">
        <v>220</v>
      </c>
      <c r="D26" s="481">
        <v>20622</v>
      </c>
      <c r="E26" s="481">
        <f t="shared" si="0"/>
        <v>94</v>
      </c>
      <c r="F26" s="27"/>
      <c r="G26" s="27"/>
    </row>
    <row r="27" spans="1:7" ht="46.5" customHeight="1">
      <c r="A27" s="490" t="s">
        <v>308</v>
      </c>
      <c r="B27" s="489" t="s">
        <v>309</v>
      </c>
      <c r="C27" s="481">
        <v>36</v>
      </c>
      <c r="D27" s="481">
        <v>2597</v>
      </c>
      <c r="E27" s="481">
        <f t="shared" si="0"/>
        <v>72</v>
      </c>
      <c r="F27" s="28"/>
      <c r="G27" s="28"/>
    </row>
    <row r="28" spans="1:7" s="1" customFormat="1" ht="28.5" customHeight="1">
      <c r="A28" s="923" t="s">
        <v>310</v>
      </c>
      <c r="B28" s="923"/>
      <c r="C28" s="481">
        <v>1053</v>
      </c>
      <c r="D28" s="481">
        <v>164966</v>
      </c>
      <c r="E28" s="491">
        <f>ROUND(D28/C28,0)</f>
        <v>157</v>
      </c>
      <c r="F28" s="29"/>
      <c r="G28" s="29"/>
    </row>
    <row r="29" spans="1:7" s="1" customFormat="1" ht="18.75" customHeight="1">
      <c r="A29" s="492" t="s">
        <v>249</v>
      </c>
      <c r="B29" s="492"/>
      <c r="C29" s="493">
        <v>116440</v>
      </c>
      <c r="D29" s="493">
        <f>SUM(D6:D28)</f>
        <v>15616885</v>
      </c>
      <c r="E29" s="494">
        <f t="shared" si="0"/>
        <v>134</v>
      </c>
      <c r="F29" s="24"/>
      <c r="G29" s="24"/>
    </row>
    <row r="30" spans="1:7" s="1" customFormat="1" ht="14.25">
      <c r="A30" s="482"/>
      <c r="B30" s="482"/>
      <c r="C30" s="482"/>
      <c r="D30" s="482"/>
      <c r="E30" s="483"/>
      <c r="F30" s="20"/>
      <c r="G30" s="20"/>
    </row>
    <row r="31" spans="1:7" s="31" customFormat="1" ht="34.5" customHeight="1">
      <c r="A31" s="905" t="s">
        <v>386</v>
      </c>
      <c r="B31" s="905"/>
      <c r="C31" s="905"/>
      <c r="D31" s="905"/>
      <c r="E31" s="905"/>
      <c r="F31" s="30"/>
      <c r="G31" s="30"/>
    </row>
    <row r="32" spans="1:7" ht="14.25">
      <c r="A32" s="484" t="s">
        <v>387</v>
      </c>
      <c r="B32" s="485"/>
      <c r="C32" s="485"/>
      <c r="D32" s="485"/>
      <c r="E32" s="485"/>
      <c r="F32" s="30"/>
      <c r="G32" s="30"/>
    </row>
    <row r="33" spans="1:7" ht="14.25">
      <c r="A33" s="484"/>
      <c r="B33" s="485"/>
      <c r="C33" s="485"/>
      <c r="D33" s="485"/>
      <c r="E33" s="486"/>
      <c r="F33" s="32"/>
      <c r="G33" s="32"/>
    </row>
    <row r="34" spans="1:7" ht="55.5" customHeight="1">
      <c r="A34" s="905" t="s">
        <v>388</v>
      </c>
      <c r="B34" s="905"/>
      <c r="C34" s="905"/>
      <c r="D34" s="905"/>
      <c r="E34" s="905"/>
    </row>
    <row r="35" spans="1:7" ht="14.25" hidden="1">
      <c r="A35" s="482"/>
      <c r="B35" s="482"/>
      <c r="C35" s="482"/>
      <c r="D35" s="482"/>
      <c r="E35" s="482"/>
    </row>
  </sheetData>
  <mergeCells count="4">
    <mergeCell ref="A28:B28"/>
    <mergeCell ref="A31:E31"/>
    <mergeCell ref="A34:E34"/>
    <mergeCell ref="A1:E1"/>
  </mergeCells>
  <pageMargins left="0.31496062992125984" right="0.31496062992125984" top="0.35433070866141736" bottom="0.35433070866141736" header="0.31496062992125984" footer="0.31496062992125984"/>
  <pageSetup paperSize="9" scale="8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XFC56"/>
  <sheetViews>
    <sheetView view="pageBreakPreview" zoomScale="85" zoomScaleNormal="100" zoomScaleSheetLayoutView="85" workbookViewId="0"/>
  </sheetViews>
  <sheetFormatPr defaultColWidth="0" defaultRowHeight="12.75" zeroHeight="1"/>
  <cols>
    <col min="1" max="1" width="49.28515625" style="85" customWidth="1"/>
    <col min="2" max="2" width="13.42578125" style="85" bestFit="1" customWidth="1"/>
    <col min="3" max="5" width="10.85546875" style="85" customWidth="1"/>
    <col min="6" max="7" width="15.42578125" style="792" customWidth="1"/>
    <col min="8" max="8" width="1.5703125" style="85" customWidth="1"/>
    <col min="9" max="14" width="0" style="85" hidden="1" customWidth="1"/>
    <col min="15" max="16383" width="9.140625" style="85" hidden="1"/>
    <col min="16384" max="16384" width="0.42578125" style="85" hidden="1" customWidth="1"/>
  </cols>
  <sheetData>
    <row r="1" spans="1:14" s="84" customFormat="1" ht="15.75">
      <c r="A1" s="83" t="s">
        <v>473</v>
      </c>
      <c r="F1" s="783"/>
      <c r="G1" s="783"/>
    </row>
    <row r="2" spans="1:14" s="36" customFormat="1">
      <c r="A2" s="36" t="s">
        <v>492</v>
      </c>
      <c r="F2" s="784"/>
      <c r="G2" s="784"/>
      <c r="I2" s="37"/>
      <c r="J2" s="37"/>
      <c r="K2" s="37"/>
      <c r="L2" s="37"/>
      <c r="M2" s="37"/>
      <c r="N2" s="37"/>
    </row>
    <row r="3" spans="1:14" s="36" customFormat="1" ht="13.5" thickBot="1">
      <c r="F3" s="784"/>
      <c r="G3" s="784"/>
      <c r="I3" s="37"/>
      <c r="J3" s="37"/>
      <c r="K3" s="37"/>
      <c r="L3" s="37"/>
      <c r="M3" s="37"/>
      <c r="N3" s="37"/>
    </row>
    <row r="4" spans="1:14" ht="15.75" customHeight="1">
      <c r="A4" s="926" t="s">
        <v>0</v>
      </c>
      <c r="B4" s="928" t="s">
        <v>102</v>
      </c>
      <c r="C4" s="930" t="s">
        <v>221</v>
      </c>
      <c r="D4" s="931"/>
      <c r="E4" s="932"/>
      <c r="F4" s="933" t="s">
        <v>390</v>
      </c>
      <c r="G4" s="932"/>
    </row>
    <row r="5" spans="1:14" s="86" customFormat="1" ht="42" customHeight="1">
      <c r="A5" s="927"/>
      <c r="B5" s="929"/>
      <c r="C5" s="495" t="s">
        <v>189</v>
      </c>
      <c r="D5" s="496" t="s">
        <v>392</v>
      </c>
      <c r="E5" s="497" t="s">
        <v>393</v>
      </c>
      <c r="F5" s="779" t="s">
        <v>392</v>
      </c>
      <c r="G5" s="781" t="s">
        <v>393</v>
      </c>
    </row>
    <row r="6" spans="1:14" s="87" customFormat="1" ht="15" thickBot="1">
      <c r="A6" s="498">
        <v>1</v>
      </c>
      <c r="B6" s="499">
        <v>2</v>
      </c>
      <c r="C6" s="498" t="s">
        <v>339</v>
      </c>
      <c r="D6" s="500">
        <v>4</v>
      </c>
      <c r="E6" s="499">
        <v>5</v>
      </c>
      <c r="F6" s="780" t="s">
        <v>352</v>
      </c>
      <c r="G6" s="782" t="s">
        <v>353</v>
      </c>
    </row>
    <row r="7" spans="1:14" s="84" customFormat="1" ht="15.75" thickBot="1">
      <c r="A7" s="501" t="s">
        <v>99</v>
      </c>
      <c r="B7" s="502"/>
      <c r="C7" s="799">
        <f>C8+C33+C46</f>
        <v>312038</v>
      </c>
      <c r="D7" s="800">
        <f>D8+D33+D46</f>
        <v>237757</v>
      </c>
      <c r="E7" s="801">
        <f>E8+E33+E46</f>
        <v>74281</v>
      </c>
      <c r="F7" s="785">
        <f>D7/C7</f>
        <v>0.76194886520231508</v>
      </c>
      <c r="G7" s="793">
        <f>E7/C7</f>
        <v>0.23805113479768489</v>
      </c>
    </row>
    <row r="8" spans="1:14" s="86" customFormat="1" ht="15">
      <c r="A8" s="503" t="s">
        <v>53</v>
      </c>
      <c r="B8" s="504"/>
      <c r="C8" s="802">
        <f>C9+C13+C21</f>
        <v>257209</v>
      </c>
      <c r="D8" s="803">
        <f>D9+D13+D21</f>
        <v>202911</v>
      </c>
      <c r="E8" s="804">
        <f>E9+E13+E21</f>
        <v>54298</v>
      </c>
      <c r="F8" s="786">
        <f>D8/C8</f>
        <v>0.78889541190238288</v>
      </c>
      <c r="G8" s="794">
        <f>E8/C8</f>
        <v>0.21110458809761712</v>
      </c>
      <c r="H8" s="85"/>
    </row>
    <row r="9" spans="1:14" ht="15">
      <c r="A9" s="505" t="s">
        <v>13</v>
      </c>
      <c r="B9" s="506"/>
      <c r="C9" s="805">
        <f>SUM(C10:C12)</f>
        <v>124880</v>
      </c>
      <c r="D9" s="806">
        <f>SUM(D10:D12)</f>
        <v>78858</v>
      </c>
      <c r="E9" s="807">
        <f>SUM(E10:E12)</f>
        <v>46022</v>
      </c>
      <c r="F9" s="787">
        <f>D9/C9</f>
        <v>0.63147021140294679</v>
      </c>
      <c r="G9" s="795">
        <f>E9/C9</f>
        <v>0.36852978859705315</v>
      </c>
    </row>
    <row r="10" spans="1:14" ht="15" customHeight="1">
      <c r="A10" s="507" t="s">
        <v>7</v>
      </c>
      <c r="B10" s="508" t="s">
        <v>8</v>
      </c>
      <c r="C10" s="808">
        <v>16781</v>
      </c>
      <c r="D10" s="809">
        <v>10923</v>
      </c>
      <c r="E10" s="810">
        <v>5858</v>
      </c>
      <c r="F10" s="788">
        <f t="shared" ref="F10:F12" si="0">D10/C10</f>
        <v>0.65091472498659197</v>
      </c>
      <c r="G10" s="796">
        <f t="shared" ref="G10:G12" si="1">E10/C10</f>
        <v>0.34908527501340803</v>
      </c>
    </row>
    <row r="11" spans="1:14" ht="14.25">
      <c r="A11" s="507" t="s">
        <v>9</v>
      </c>
      <c r="B11" s="508" t="s">
        <v>10</v>
      </c>
      <c r="C11" s="808">
        <v>40284</v>
      </c>
      <c r="D11" s="809">
        <v>26613</v>
      </c>
      <c r="E11" s="810">
        <v>13671</v>
      </c>
      <c r="F11" s="788">
        <f t="shared" si="0"/>
        <v>0.66063449508489724</v>
      </c>
      <c r="G11" s="796">
        <f t="shared" si="1"/>
        <v>0.33936550491510276</v>
      </c>
    </row>
    <row r="12" spans="1:14" ht="14.25">
      <c r="A12" s="507" t="s">
        <v>11</v>
      </c>
      <c r="B12" s="508" t="s">
        <v>12</v>
      </c>
      <c r="C12" s="808">
        <v>67815</v>
      </c>
      <c r="D12" s="809">
        <v>41322</v>
      </c>
      <c r="E12" s="810">
        <v>26493</v>
      </c>
      <c r="F12" s="788">
        <f t="shared" si="0"/>
        <v>0.60933421809334221</v>
      </c>
      <c r="G12" s="796">
        <f t="shared" si="1"/>
        <v>0.39066578190665779</v>
      </c>
    </row>
    <row r="13" spans="1:14" s="86" customFormat="1" ht="15">
      <c r="A13" s="505" t="s">
        <v>29</v>
      </c>
      <c r="B13" s="509"/>
      <c r="C13" s="805">
        <f>SUM(C14:C20)</f>
        <v>92315</v>
      </c>
      <c r="D13" s="806">
        <f>SUM(D14:D20)</f>
        <v>86982</v>
      </c>
      <c r="E13" s="807">
        <f>SUM(E14:E20)</f>
        <v>5333</v>
      </c>
      <c r="F13" s="787">
        <f>D13/C13</f>
        <v>0.9422304067594649</v>
      </c>
      <c r="G13" s="795">
        <f>E13/C13</f>
        <v>5.7769593240535128E-2</v>
      </c>
      <c r="H13" s="85"/>
    </row>
    <row r="14" spans="1:14" ht="14.25">
      <c r="A14" s="507" t="s">
        <v>15</v>
      </c>
      <c r="B14" s="508" t="s">
        <v>16</v>
      </c>
      <c r="C14" s="808">
        <v>23414</v>
      </c>
      <c r="D14" s="809">
        <v>22819</v>
      </c>
      <c r="E14" s="810">
        <v>595</v>
      </c>
      <c r="F14" s="788">
        <f t="shared" ref="F14:F53" si="2">D14/C14</f>
        <v>0.97458785342103016</v>
      </c>
      <c r="G14" s="796">
        <f t="shared" ref="G14:G53" si="3">E14/C14</f>
        <v>2.5412146578969848E-2</v>
      </c>
    </row>
    <row r="15" spans="1:14" ht="14.25">
      <c r="A15" s="507" t="s">
        <v>17</v>
      </c>
      <c r="B15" s="508" t="s">
        <v>18</v>
      </c>
      <c r="C15" s="808">
        <v>12729</v>
      </c>
      <c r="D15" s="809">
        <v>12118</v>
      </c>
      <c r="E15" s="810">
        <v>611</v>
      </c>
      <c r="F15" s="788">
        <f t="shared" si="2"/>
        <v>0.95199937151386593</v>
      </c>
      <c r="G15" s="796">
        <f t="shared" si="3"/>
        <v>4.8000628486134025E-2</v>
      </c>
    </row>
    <row r="16" spans="1:14" ht="14.25">
      <c r="A16" s="507" t="s">
        <v>19</v>
      </c>
      <c r="B16" s="508" t="s">
        <v>20</v>
      </c>
      <c r="C16" s="808">
        <v>9444</v>
      </c>
      <c r="D16" s="809">
        <v>9443</v>
      </c>
      <c r="E16" s="810">
        <v>1</v>
      </c>
      <c r="F16" s="788">
        <f t="shared" si="2"/>
        <v>0.99989411266412542</v>
      </c>
      <c r="G16" s="796">
        <f t="shared" si="3"/>
        <v>1.0588733587462939E-4</v>
      </c>
    </row>
    <row r="17" spans="1:8" ht="14.25">
      <c r="A17" s="507" t="s">
        <v>21</v>
      </c>
      <c r="B17" s="508" t="s">
        <v>22</v>
      </c>
      <c r="C17" s="808">
        <v>15298</v>
      </c>
      <c r="D17" s="809">
        <v>12256</v>
      </c>
      <c r="E17" s="810">
        <v>3042</v>
      </c>
      <c r="F17" s="788">
        <f t="shared" si="2"/>
        <v>0.80115047718656029</v>
      </c>
      <c r="G17" s="796">
        <f t="shared" si="3"/>
        <v>0.19884952281343968</v>
      </c>
    </row>
    <row r="18" spans="1:8" ht="14.25">
      <c r="A18" s="507" t="s">
        <v>23</v>
      </c>
      <c r="B18" s="508" t="s">
        <v>24</v>
      </c>
      <c r="C18" s="808">
        <v>10504</v>
      </c>
      <c r="D18" s="809">
        <v>10214</v>
      </c>
      <c r="E18" s="810">
        <v>290</v>
      </c>
      <c r="F18" s="788">
        <f t="shared" si="2"/>
        <v>0.97239146991622238</v>
      </c>
      <c r="G18" s="796">
        <f t="shared" si="3"/>
        <v>2.7608530083777609E-2</v>
      </c>
    </row>
    <row r="19" spans="1:8" ht="14.25">
      <c r="A19" s="507" t="s">
        <v>25</v>
      </c>
      <c r="B19" s="508" t="s">
        <v>26</v>
      </c>
      <c r="C19" s="808">
        <v>11826</v>
      </c>
      <c r="D19" s="809">
        <v>11051</v>
      </c>
      <c r="E19" s="810">
        <v>775</v>
      </c>
      <c r="F19" s="788">
        <f t="shared" si="2"/>
        <v>0.93446642990021989</v>
      </c>
      <c r="G19" s="796">
        <f t="shared" si="3"/>
        <v>6.5533570099780142E-2</v>
      </c>
    </row>
    <row r="20" spans="1:8" ht="14.25">
      <c r="A20" s="507" t="s">
        <v>27</v>
      </c>
      <c r="B20" s="508" t="s">
        <v>28</v>
      </c>
      <c r="C20" s="808">
        <v>9100</v>
      </c>
      <c r="D20" s="809">
        <v>9081</v>
      </c>
      <c r="E20" s="810">
        <v>19</v>
      </c>
      <c r="F20" s="788">
        <f t="shared" si="2"/>
        <v>0.99791208791208796</v>
      </c>
      <c r="G20" s="796">
        <f t="shared" si="3"/>
        <v>2.0879120879120881E-3</v>
      </c>
    </row>
    <row r="21" spans="1:8" s="86" customFormat="1" ht="15">
      <c r="A21" s="505" t="s">
        <v>52</v>
      </c>
      <c r="B21" s="509"/>
      <c r="C21" s="805">
        <f>SUM(C22:C32)</f>
        <v>40014</v>
      </c>
      <c r="D21" s="806">
        <f>SUM(D22:D32)</f>
        <v>37071</v>
      </c>
      <c r="E21" s="807">
        <f>SUM(E22:E32)</f>
        <v>2943</v>
      </c>
      <c r="F21" s="787">
        <f>D21/C21</f>
        <v>0.92645074224021595</v>
      </c>
      <c r="G21" s="795">
        <f>E21/C21</f>
        <v>7.3549257759784076E-2</v>
      </c>
      <c r="H21" s="85"/>
    </row>
    <row r="22" spans="1:8" ht="14.25">
      <c r="A22" s="507" t="s">
        <v>30</v>
      </c>
      <c r="B22" s="508" t="s">
        <v>31</v>
      </c>
      <c r="C22" s="808">
        <v>2607</v>
      </c>
      <c r="D22" s="809">
        <v>2607</v>
      </c>
      <c r="E22" s="810"/>
      <c r="F22" s="788">
        <f t="shared" si="2"/>
        <v>1</v>
      </c>
      <c r="G22" s="796"/>
    </row>
    <row r="23" spans="1:8" ht="14.25">
      <c r="A23" s="507" t="s">
        <v>32</v>
      </c>
      <c r="B23" s="508" t="s">
        <v>33</v>
      </c>
      <c r="C23" s="808">
        <v>4143</v>
      </c>
      <c r="D23" s="809">
        <v>3888</v>
      </c>
      <c r="E23" s="810">
        <v>255</v>
      </c>
      <c r="F23" s="788">
        <f t="shared" si="2"/>
        <v>0.93845039826212884</v>
      </c>
      <c r="G23" s="796">
        <f t="shared" si="3"/>
        <v>6.1549601737871107E-2</v>
      </c>
    </row>
    <row r="24" spans="1:8" ht="14.25">
      <c r="A24" s="507" t="s">
        <v>34</v>
      </c>
      <c r="B24" s="508" t="s">
        <v>35</v>
      </c>
      <c r="C24" s="808">
        <v>4240</v>
      </c>
      <c r="D24" s="809">
        <v>4166</v>
      </c>
      <c r="E24" s="810">
        <v>74</v>
      </c>
      <c r="F24" s="788">
        <f t="shared" si="2"/>
        <v>0.98254716981132073</v>
      </c>
      <c r="G24" s="796">
        <f t="shared" si="3"/>
        <v>1.7452830188679245E-2</v>
      </c>
    </row>
    <row r="25" spans="1:8" ht="14.25">
      <c r="A25" s="507" t="s">
        <v>36</v>
      </c>
      <c r="B25" s="508" t="s">
        <v>37</v>
      </c>
      <c r="C25" s="808">
        <v>3519</v>
      </c>
      <c r="D25" s="809">
        <v>3517</v>
      </c>
      <c r="E25" s="810">
        <v>2</v>
      </c>
      <c r="F25" s="788">
        <f t="shared" si="2"/>
        <v>0.99943165672065926</v>
      </c>
      <c r="G25" s="796">
        <f t="shared" si="3"/>
        <v>5.6834327934072179E-4</v>
      </c>
    </row>
    <row r="26" spans="1:8" ht="14.25">
      <c r="A26" s="507" t="s">
        <v>38</v>
      </c>
      <c r="B26" s="508" t="s">
        <v>39</v>
      </c>
      <c r="C26" s="808">
        <v>4493</v>
      </c>
      <c r="D26" s="809">
        <v>2809</v>
      </c>
      <c r="E26" s="810">
        <v>1684</v>
      </c>
      <c r="F26" s="788">
        <f t="shared" si="2"/>
        <v>0.62519474738482084</v>
      </c>
      <c r="G26" s="796">
        <f t="shared" si="3"/>
        <v>0.37480525261517916</v>
      </c>
    </row>
    <row r="27" spans="1:8" ht="14.25">
      <c r="A27" s="507" t="s">
        <v>40</v>
      </c>
      <c r="B27" s="508" t="s">
        <v>41</v>
      </c>
      <c r="C27" s="808">
        <v>1816</v>
      </c>
      <c r="D27" s="809">
        <v>1695</v>
      </c>
      <c r="E27" s="810">
        <v>121</v>
      </c>
      <c r="F27" s="788">
        <f t="shared" si="2"/>
        <v>0.93337004405286339</v>
      </c>
      <c r="G27" s="796">
        <f t="shared" si="3"/>
        <v>6.6629955947136568E-2</v>
      </c>
    </row>
    <row r="28" spans="1:8" ht="14.25">
      <c r="A28" s="507" t="s">
        <v>42</v>
      </c>
      <c r="B28" s="508" t="s">
        <v>43</v>
      </c>
      <c r="C28" s="808">
        <v>4296</v>
      </c>
      <c r="D28" s="809">
        <v>4050</v>
      </c>
      <c r="E28" s="810">
        <v>246</v>
      </c>
      <c r="F28" s="788">
        <f t="shared" si="2"/>
        <v>0.94273743016759781</v>
      </c>
      <c r="G28" s="796">
        <f t="shared" si="3"/>
        <v>5.7262569832402237E-2</v>
      </c>
    </row>
    <row r="29" spans="1:8" ht="14.25">
      <c r="A29" s="507" t="s">
        <v>44</v>
      </c>
      <c r="B29" s="508" t="s">
        <v>45</v>
      </c>
      <c r="C29" s="808">
        <v>4406</v>
      </c>
      <c r="D29" s="809">
        <v>4059</v>
      </c>
      <c r="E29" s="810">
        <v>347</v>
      </c>
      <c r="F29" s="788">
        <f t="shared" si="2"/>
        <v>0.92124375851112117</v>
      </c>
      <c r="G29" s="796">
        <f t="shared" si="3"/>
        <v>7.8756241488878803E-2</v>
      </c>
    </row>
    <row r="30" spans="1:8" ht="14.25">
      <c r="A30" s="507" t="s">
        <v>46</v>
      </c>
      <c r="B30" s="508" t="s">
        <v>47</v>
      </c>
      <c r="C30" s="808">
        <v>5049</v>
      </c>
      <c r="D30" s="809">
        <v>4968</v>
      </c>
      <c r="E30" s="810">
        <v>81</v>
      </c>
      <c r="F30" s="788">
        <f t="shared" si="2"/>
        <v>0.98395721925133695</v>
      </c>
      <c r="G30" s="796">
        <f t="shared" si="3"/>
        <v>1.6042780748663103E-2</v>
      </c>
    </row>
    <row r="31" spans="1:8" ht="14.25">
      <c r="A31" s="507" t="s">
        <v>48</v>
      </c>
      <c r="B31" s="508" t="s">
        <v>49</v>
      </c>
      <c r="C31" s="808">
        <v>1650</v>
      </c>
      <c r="D31" s="809">
        <v>1518</v>
      </c>
      <c r="E31" s="810">
        <v>132</v>
      </c>
      <c r="F31" s="788">
        <f t="shared" si="2"/>
        <v>0.92</v>
      </c>
      <c r="G31" s="796">
        <f t="shared" si="3"/>
        <v>0.08</v>
      </c>
    </row>
    <row r="32" spans="1:8" ht="14.25">
      <c r="A32" s="510" t="s">
        <v>50</v>
      </c>
      <c r="B32" s="511" t="s">
        <v>51</v>
      </c>
      <c r="C32" s="808">
        <v>3795</v>
      </c>
      <c r="D32" s="809">
        <v>3794</v>
      </c>
      <c r="E32" s="810">
        <v>1</v>
      </c>
      <c r="F32" s="788">
        <f t="shared" si="2"/>
        <v>0.99973649538866927</v>
      </c>
      <c r="G32" s="796">
        <f t="shared" si="3"/>
        <v>2.6350461133069827E-4</v>
      </c>
    </row>
    <row r="33" spans="1:7" ht="15">
      <c r="A33" s="512" t="s">
        <v>81</v>
      </c>
      <c r="B33" s="513"/>
      <c r="C33" s="811">
        <f>SUM(C34:C45)</f>
        <v>45579</v>
      </c>
      <c r="D33" s="812">
        <f>SUM(D34:D45)</f>
        <v>32896</v>
      </c>
      <c r="E33" s="813">
        <f>SUM(E34:E45)</f>
        <v>12683</v>
      </c>
      <c r="F33" s="789">
        <f>D33/C33</f>
        <v>0.72173588714100789</v>
      </c>
      <c r="G33" s="797">
        <f>E33/C33</f>
        <v>0.27826411285899205</v>
      </c>
    </row>
    <row r="34" spans="1:7" ht="15" customHeight="1">
      <c r="A34" s="507" t="s">
        <v>55</v>
      </c>
      <c r="B34" s="508" t="s">
        <v>56</v>
      </c>
      <c r="C34" s="808">
        <v>323</v>
      </c>
      <c r="D34" s="809">
        <v>82</v>
      </c>
      <c r="E34" s="810">
        <v>241</v>
      </c>
      <c r="F34" s="788">
        <f t="shared" si="2"/>
        <v>0.25386996904024767</v>
      </c>
      <c r="G34" s="796">
        <f t="shared" si="3"/>
        <v>0.74613003095975228</v>
      </c>
    </row>
    <row r="35" spans="1:7" ht="14.25">
      <c r="A35" s="507" t="s">
        <v>57</v>
      </c>
      <c r="B35" s="508" t="s">
        <v>58</v>
      </c>
      <c r="C35" s="808">
        <v>549</v>
      </c>
      <c r="D35" s="809"/>
      <c r="E35" s="810">
        <v>549</v>
      </c>
      <c r="F35" s="788"/>
      <c r="G35" s="796">
        <f t="shared" si="3"/>
        <v>1</v>
      </c>
    </row>
    <row r="36" spans="1:7" ht="14.25">
      <c r="A36" s="507" t="s">
        <v>59</v>
      </c>
      <c r="B36" s="508" t="s">
        <v>60</v>
      </c>
      <c r="C36" s="808">
        <v>4156</v>
      </c>
      <c r="D36" s="809">
        <v>4070</v>
      </c>
      <c r="E36" s="810">
        <v>86</v>
      </c>
      <c r="F36" s="788">
        <f t="shared" si="2"/>
        <v>0.97930702598652553</v>
      </c>
      <c r="G36" s="796">
        <f t="shared" si="3"/>
        <v>2.0692974013474495E-2</v>
      </c>
    </row>
    <row r="37" spans="1:7" ht="14.25">
      <c r="A37" s="507" t="s">
        <v>61</v>
      </c>
      <c r="B37" s="508" t="s">
        <v>62</v>
      </c>
      <c r="C37" s="808">
        <v>5568</v>
      </c>
      <c r="D37" s="809">
        <v>501</v>
      </c>
      <c r="E37" s="810">
        <v>5067</v>
      </c>
      <c r="F37" s="788">
        <f t="shared" si="2"/>
        <v>8.9978448275862072E-2</v>
      </c>
      <c r="G37" s="796">
        <f t="shared" si="3"/>
        <v>0.9100215517241379</v>
      </c>
    </row>
    <row r="38" spans="1:7" ht="14.25">
      <c r="A38" s="507" t="s">
        <v>64</v>
      </c>
      <c r="B38" s="508" t="s">
        <v>65</v>
      </c>
      <c r="C38" s="808">
        <v>2074</v>
      </c>
      <c r="D38" s="809">
        <v>1155</v>
      </c>
      <c r="E38" s="810">
        <v>919</v>
      </c>
      <c r="F38" s="788">
        <f t="shared" si="2"/>
        <v>0.5568948891031823</v>
      </c>
      <c r="G38" s="796">
        <f t="shared" si="3"/>
        <v>0.44310511089681776</v>
      </c>
    </row>
    <row r="39" spans="1:7" ht="14.25">
      <c r="A39" s="507" t="s">
        <v>66</v>
      </c>
      <c r="B39" s="508" t="s">
        <v>67</v>
      </c>
      <c r="C39" s="808">
        <v>3508</v>
      </c>
      <c r="D39" s="809">
        <v>1686</v>
      </c>
      <c r="E39" s="810">
        <v>1822</v>
      </c>
      <c r="F39" s="788">
        <f t="shared" si="2"/>
        <v>0.48061573546180159</v>
      </c>
      <c r="G39" s="796">
        <f t="shared" si="3"/>
        <v>0.51938426453819841</v>
      </c>
    </row>
    <row r="40" spans="1:7" ht="14.25">
      <c r="A40" s="507" t="s">
        <v>68</v>
      </c>
      <c r="B40" s="508" t="s">
        <v>69</v>
      </c>
      <c r="C40" s="808">
        <v>8143</v>
      </c>
      <c r="D40" s="809">
        <v>8143</v>
      </c>
      <c r="E40" s="810"/>
      <c r="F40" s="788">
        <f t="shared" si="2"/>
        <v>1</v>
      </c>
      <c r="G40" s="796"/>
    </row>
    <row r="41" spans="1:7" ht="14.25">
      <c r="A41" s="507" t="s">
        <v>71</v>
      </c>
      <c r="B41" s="508" t="s">
        <v>72</v>
      </c>
      <c r="C41" s="808">
        <v>7492</v>
      </c>
      <c r="D41" s="809">
        <v>7019</v>
      </c>
      <c r="E41" s="810">
        <v>473</v>
      </c>
      <c r="F41" s="788">
        <f t="shared" si="2"/>
        <v>0.93686599038974905</v>
      </c>
      <c r="G41" s="796">
        <f t="shared" si="3"/>
        <v>6.3134009610250938E-2</v>
      </c>
    </row>
    <row r="42" spans="1:7" ht="14.25">
      <c r="A42" s="507" t="s">
        <v>73</v>
      </c>
      <c r="B42" s="508" t="s">
        <v>74</v>
      </c>
      <c r="C42" s="808">
        <v>3420</v>
      </c>
      <c r="D42" s="809">
        <v>3255</v>
      </c>
      <c r="E42" s="810">
        <v>165</v>
      </c>
      <c r="F42" s="788">
        <f t="shared" si="2"/>
        <v>0.95175438596491224</v>
      </c>
      <c r="G42" s="796">
        <f t="shared" si="3"/>
        <v>4.8245614035087717E-2</v>
      </c>
    </row>
    <row r="43" spans="1:7" ht="14.25">
      <c r="A43" s="507" t="s">
        <v>75</v>
      </c>
      <c r="B43" s="508" t="s">
        <v>76</v>
      </c>
      <c r="C43" s="808">
        <v>1229</v>
      </c>
      <c r="D43" s="809">
        <v>1228</v>
      </c>
      <c r="E43" s="810">
        <v>1</v>
      </c>
      <c r="F43" s="788">
        <f t="shared" si="2"/>
        <v>0.99918633034987792</v>
      </c>
      <c r="G43" s="796">
        <f t="shared" si="3"/>
        <v>8.1366965012205042E-4</v>
      </c>
    </row>
    <row r="44" spans="1:7" ht="14.25">
      <c r="A44" s="507" t="s">
        <v>77</v>
      </c>
      <c r="B44" s="508" t="s">
        <v>78</v>
      </c>
      <c r="C44" s="808">
        <v>3242</v>
      </c>
      <c r="D44" s="809">
        <v>2819</v>
      </c>
      <c r="E44" s="810">
        <v>423</v>
      </c>
      <c r="F44" s="788">
        <f t="shared" si="2"/>
        <v>0.86952498457742133</v>
      </c>
      <c r="G44" s="796">
        <f t="shared" si="3"/>
        <v>0.13047501542257867</v>
      </c>
    </row>
    <row r="45" spans="1:7" ht="14.25">
      <c r="A45" s="507" t="s">
        <v>79</v>
      </c>
      <c r="B45" s="508" t="s">
        <v>80</v>
      </c>
      <c r="C45" s="808">
        <v>5875</v>
      </c>
      <c r="D45" s="809">
        <v>2938</v>
      </c>
      <c r="E45" s="810">
        <v>2937</v>
      </c>
      <c r="F45" s="788">
        <f t="shared" si="2"/>
        <v>0.50008510638297876</v>
      </c>
      <c r="G45" s="796">
        <f t="shared" si="3"/>
        <v>0.49991489361702129</v>
      </c>
    </row>
    <row r="46" spans="1:7" ht="15">
      <c r="A46" s="512" t="s">
        <v>98</v>
      </c>
      <c r="B46" s="513"/>
      <c r="C46" s="811">
        <f>SUM(C47:C53)</f>
        <v>9250</v>
      </c>
      <c r="D46" s="812">
        <f>SUM(D47:D53)</f>
        <v>1950</v>
      </c>
      <c r="E46" s="813">
        <f>SUM(E47:E53)</f>
        <v>7300</v>
      </c>
      <c r="F46" s="789">
        <f>D46/C46</f>
        <v>0.21081081081081082</v>
      </c>
      <c r="G46" s="797">
        <f>E46/C46</f>
        <v>0.78918918918918923</v>
      </c>
    </row>
    <row r="47" spans="1:7" ht="15" customHeight="1">
      <c r="A47" s="507" t="s">
        <v>83</v>
      </c>
      <c r="B47" s="508" t="s">
        <v>84</v>
      </c>
      <c r="C47" s="808">
        <v>1883</v>
      </c>
      <c r="D47" s="809">
        <v>3</v>
      </c>
      <c r="E47" s="810">
        <v>1880</v>
      </c>
      <c r="F47" s="788">
        <f t="shared" si="2"/>
        <v>1.5932023366967605E-3</v>
      </c>
      <c r="G47" s="796">
        <f t="shared" si="3"/>
        <v>0.9984067976633032</v>
      </c>
    </row>
    <row r="48" spans="1:7" ht="14.25">
      <c r="A48" s="507" t="s">
        <v>85</v>
      </c>
      <c r="B48" s="508" t="s">
        <v>86</v>
      </c>
      <c r="C48" s="808">
        <v>1312</v>
      </c>
      <c r="D48" s="809">
        <v>1</v>
      </c>
      <c r="E48" s="810">
        <v>1311</v>
      </c>
      <c r="F48" s="788">
        <f t="shared" si="2"/>
        <v>7.6219512195121954E-4</v>
      </c>
      <c r="G48" s="796">
        <f t="shared" si="3"/>
        <v>0.99923780487804881</v>
      </c>
    </row>
    <row r="49" spans="1:7" ht="14.25">
      <c r="A49" s="507" t="s">
        <v>88</v>
      </c>
      <c r="B49" s="508" t="s">
        <v>89</v>
      </c>
      <c r="C49" s="808">
        <v>1090</v>
      </c>
      <c r="D49" s="809"/>
      <c r="E49" s="810">
        <v>1090</v>
      </c>
      <c r="F49" s="788"/>
      <c r="G49" s="796">
        <f t="shared" si="3"/>
        <v>1</v>
      </c>
    </row>
    <row r="50" spans="1:7" ht="14.25">
      <c r="A50" s="507" t="s">
        <v>90</v>
      </c>
      <c r="B50" s="508" t="s">
        <v>91</v>
      </c>
      <c r="C50" s="808">
        <v>1987</v>
      </c>
      <c r="D50" s="809">
        <v>1</v>
      </c>
      <c r="E50" s="810">
        <v>1986</v>
      </c>
      <c r="F50" s="788">
        <f t="shared" si="2"/>
        <v>5.0327126321087065E-4</v>
      </c>
      <c r="G50" s="796">
        <f t="shared" si="3"/>
        <v>0.99949672873678908</v>
      </c>
    </row>
    <row r="51" spans="1:7" ht="14.25">
      <c r="A51" s="507" t="s">
        <v>92</v>
      </c>
      <c r="B51" s="508" t="s">
        <v>93</v>
      </c>
      <c r="C51" s="808">
        <v>79</v>
      </c>
      <c r="D51" s="809"/>
      <c r="E51" s="810">
        <v>79</v>
      </c>
      <c r="F51" s="788"/>
      <c r="G51" s="796">
        <f t="shared" si="3"/>
        <v>1</v>
      </c>
    </row>
    <row r="52" spans="1:7" ht="14.25">
      <c r="A52" s="507" t="s">
        <v>94</v>
      </c>
      <c r="B52" s="508" t="s">
        <v>95</v>
      </c>
      <c r="C52" s="808">
        <v>859</v>
      </c>
      <c r="D52" s="809">
        <v>831</v>
      </c>
      <c r="E52" s="810">
        <v>28</v>
      </c>
      <c r="F52" s="788">
        <f t="shared" si="2"/>
        <v>0.96740395809080326</v>
      </c>
      <c r="G52" s="796">
        <f t="shared" si="3"/>
        <v>3.2596041909196738E-2</v>
      </c>
    </row>
    <row r="53" spans="1:7" ht="15" thickBot="1">
      <c r="A53" s="514" t="s">
        <v>96</v>
      </c>
      <c r="B53" s="515" t="s">
        <v>97</v>
      </c>
      <c r="C53" s="814">
        <v>2040</v>
      </c>
      <c r="D53" s="815">
        <v>1114</v>
      </c>
      <c r="E53" s="816">
        <v>926</v>
      </c>
      <c r="F53" s="790">
        <f t="shared" si="2"/>
        <v>0.54607843137254897</v>
      </c>
      <c r="G53" s="798">
        <f t="shared" si="3"/>
        <v>0.45392156862745098</v>
      </c>
    </row>
    <row r="54" spans="1:7" ht="14.25">
      <c r="A54" s="516"/>
      <c r="B54" s="516"/>
      <c r="C54" s="516"/>
      <c r="D54" s="516"/>
      <c r="E54" s="516"/>
      <c r="F54" s="791"/>
      <c r="G54" s="791"/>
    </row>
    <row r="55" spans="1:7" s="88" customFormat="1" ht="36.75" customHeight="1">
      <c r="A55" s="925" t="s">
        <v>391</v>
      </c>
      <c r="B55" s="925"/>
      <c r="C55" s="925"/>
      <c r="D55" s="925"/>
      <c r="E55" s="925"/>
      <c r="F55" s="925"/>
      <c r="G55" s="925"/>
    </row>
    <row r="56" spans="1:7" ht="36.75" hidden="1" customHeight="1"/>
  </sheetData>
  <mergeCells count="5">
    <mergeCell ref="A55:G55"/>
    <mergeCell ref="A4:A5"/>
    <mergeCell ref="B4:B5"/>
    <mergeCell ref="C4:E4"/>
    <mergeCell ref="F4:G4"/>
  </mergeCells>
  <pageMargins left="0.31496062992125984" right="0.31496062992125984" top="0.35433070866141736" bottom="0.35433070866141736" header="0.31496062992125984" footer="0.31496062992125984"/>
  <pageSetup paperSize="9" scale="7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XFC56"/>
  <sheetViews>
    <sheetView zoomScaleNormal="100" workbookViewId="0">
      <selection sqref="A1:E1"/>
    </sheetView>
  </sheetViews>
  <sheetFormatPr defaultColWidth="0.7109375" defaultRowHeight="12.75" zeroHeight="1"/>
  <cols>
    <col min="1" max="1" width="46.5703125" style="70" customWidth="1"/>
    <col min="2" max="2" width="12.28515625" style="70" customWidth="1"/>
    <col min="3" max="3" width="13.7109375" style="70" customWidth="1"/>
    <col min="4" max="4" width="12.5703125" style="70" customWidth="1"/>
    <col min="5" max="5" width="17.5703125" style="72" customWidth="1"/>
    <col min="6" max="6" width="1" style="70" customWidth="1"/>
    <col min="7" max="16383" width="0" style="70" hidden="1" customWidth="1"/>
    <col min="16384" max="16384" width="0.140625" style="70" hidden="1" customWidth="1"/>
  </cols>
  <sheetData>
    <row r="1" spans="1:8" ht="19.5" customHeight="1">
      <c r="A1" s="935" t="s">
        <v>474</v>
      </c>
      <c r="B1" s="935"/>
      <c r="C1" s="935"/>
      <c r="D1" s="935"/>
      <c r="E1" s="935"/>
    </row>
    <row r="2" spans="1:8" ht="15" customHeight="1">
      <c r="A2" s="71" t="s">
        <v>492</v>
      </c>
      <c r="B2" s="71"/>
    </row>
    <row r="3" spans="1:8" ht="12" customHeight="1" thickBot="1">
      <c r="A3" s="71"/>
      <c r="B3" s="71"/>
    </row>
    <row r="4" spans="1:8" ht="12.75" customHeight="1">
      <c r="A4" s="936" t="s">
        <v>0</v>
      </c>
      <c r="B4" s="938" t="s">
        <v>102</v>
      </c>
      <c r="C4" s="940" t="s">
        <v>1</v>
      </c>
      <c r="D4" s="942" t="s">
        <v>423</v>
      </c>
      <c r="E4" s="944" t="s">
        <v>263</v>
      </c>
    </row>
    <row r="5" spans="1:8" ht="81.75" customHeight="1">
      <c r="A5" s="937" t="s">
        <v>216</v>
      </c>
      <c r="B5" s="939"/>
      <c r="C5" s="941"/>
      <c r="D5" s="943"/>
      <c r="E5" s="945" t="s">
        <v>219</v>
      </c>
    </row>
    <row r="6" spans="1:8" ht="13.5" thickBot="1">
      <c r="A6" s="66">
        <v>1</v>
      </c>
      <c r="B6" s="67">
        <v>2</v>
      </c>
      <c r="C6" s="69">
        <v>3</v>
      </c>
      <c r="D6" s="68">
        <v>4</v>
      </c>
      <c r="E6" s="67" t="s">
        <v>354</v>
      </c>
    </row>
    <row r="7" spans="1:8" ht="22.5" customHeight="1" thickBot="1">
      <c r="A7" s="89" t="s">
        <v>189</v>
      </c>
      <c r="B7" s="90"/>
      <c r="C7" s="91">
        <f>C8+C33+C46</f>
        <v>312038</v>
      </c>
      <c r="D7" s="92">
        <f>D8+D33+D46</f>
        <v>4894</v>
      </c>
      <c r="E7" s="102">
        <f>D7/C7</f>
        <v>1.5683987206686366E-2</v>
      </c>
      <c r="H7" s="93"/>
    </row>
    <row r="8" spans="1:8">
      <c r="A8" s="94" t="s">
        <v>53</v>
      </c>
      <c r="B8" s="73"/>
      <c r="C8" s="95">
        <f>C9+C13+C21</f>
        <v>257209</v>
      </c>
      <c r="D8" s="74">
        <f t="shared" ref="D8" si="0">D9+D13+D21</f>
        <v>3439</v>
      </c>
      <c r="E8" s="103">
        <f t="shared" ref="E8:E53" si="1">D8/C8</f>
        <v>1.3370449712101832E-2</v>
      </c>
    </row>
    <row r="9" spans="1:8">
      <c r="A9" s="96" t="s">
        <v>13</v>
      </c>
      <c r="B9" s="75"/>
      <c r="C9" s="97">
        <f>SUM(C10:C12)</f>
        <v>124880</v>
      </c>
      <c r="D9" s="76">
        <f t="shared" ref="D9" si="2">SUM(D10:D12)</f>
        <v>759</v>
      </c>
      <c r="E9" s="104">
        <f t="shared" si="1"/>
        <v>6.0778347213324788E-3</v>
      </c>
    </row>
    <row r="10" spans="1:8">
      <c r="A10" s="77" t="s">
        <v>7</v>
      </c>
      <c r="B10" s="817" t="s">
        <v>8</v>
      </c>
      <c r="C10" s="98">
        <v>16781</v>
      </c>
      <c r="D10" s="78">
        <v>7</v>
      </c>
      <c r="E10" s="105">
        <f t="shared" si="1"/>
        <v>4.1713843036767775E-4</v>
      </c>
    </row>
    <row r="11" spans="1:8">
      <c r="A11" s="77" t="s">
        <v>9</v>
      </c>
      <c r="B11" s="817" t="s">
        <v>10</v>
      </c>
      <c r="C11" s="98">
        <v>40284</v>
      </c>
      <c r="D11" s="78">
        <v>422</v>
      </c>
      <c r="E11" s="105">
        <f t="shared" si="1"/>
        <v>1.047562307615927E-2</v>
      </c>
    </row>
    <row r="12" spans="1:8">
      <c r="A12" s="77" t="s">
        <v>11</v>
      </c>
      <c r="B12" s="817" t="s">
        <v>12</v>
      </c>
      <c r="C12" s="98">
        <v>67815</v>
      </c>
      <c r="D12" s="78">
        <v>330</v>
      </c>
      <c r="E12" s="105">
        <f t="shared" si="1"/>
        <v>4.8661800486618006E-3</v>
      </c>
    </row>
    <row r="13" spans="1:8">
      <c r="A13" s="96" t="s">
        <v>29</v>
      </c>
      <c r="B13" s="818"/>
      <c r="C13" s="97">
        <f>SUM(C14:C20)</f>
        <v>92315</v>
      </c>
      <c r="D13" s="76">
        <f t="shared" ref="D13" si="3">SUM(D14:D20)</f>
        <v>1817</v>
      </c>
      <c r="E13" s="104">
        <f t="shared" si="1"/>
        <v>1.9682608460163571E-2</v>
      </c>
    </row>
    <row r="14" spans="1:8">
      <c r="A14" s="77" t="s">
        <v>15</v>
      </c>
      <c r="B14" s="817" t="s">
        <v>16</v>
      </c>
      <c r="C14" s="98">
        <v>23414</v>
      </c>
      <c r="D14" s="78">
        <v>168</v>
      </c>
      <c r="E14" s="105">
        <f t="shared" si="1"/>
        <v>7.1751943281797214E-3</v>
      </c>
    </row>
    <row r="15" spans="1:8">
      <c r="A15" s="77" t="s">
        <v>17</v>
      </c>
      <c r="B15" s="817" t="s">
        <v>18</v>
      </c>
      <c r="C15" s="98">
        <v>12729</v>
      </c>
      <c r="D15" s="78">
        <v>319</v>
      </c>
      <c r="E15" s="105">
        <f t="shared" si="1"/>
        <v>2.506088459423364E-2</v>
      </c>
    </row>
    <row r="16" spans="1:8">
      <c r="A16" s="77" t="s">
        <v>19</v>
      </c>
      <c r="B16" s="817" t="s">
        <v>20</v>
      </c>
      <c r="C16" s="98">
        <v>9444</v>
      </c>
      <c r="D16" s="78">
        <v>488</v>
      </c>
      <c r="E16" s="105">
        <f t="shared" si="1"/>
        <v>5.1673019906819141E-2</v>
      </c>
    </row>
    <row r="17" spans="1:5">
      <c r="A17" s="77" t="s">
        <v>21</v>
      </c>
      <c r="B17" s="817" t="s">
        <v>22</v>
      </c>
      <c r="C17" s="98">
        <v>15298</v>
      </c>
      <c r="D17" s="78">
        <v>150</v>
      </c>
      <c r="E17" s="105">
        <f t="shared" si="1"/>
        <v>9.8052032945483078E-3</v>
      </c>
    </row>
    <row r="18" spans="1:5">
      <c r="A18" s="77" t="s">
        <v>23</v>
      </c>
      <c r="B18" s="817" t="s">
        <v>24</v>
      </c>
      <c r="C18" s="98">
        <v>10504</v>
      </c>
      <c r="D18" s="78">
        <v>214</v>
      </c>
      <c r="E18" s="105">
        <f t="shared" si="1"/>
        <v>2.0373191165270373E-2</v>
      </c>
    </row>
    <row r="19" spans="1:5">
      <c r="A19" s="77" t="s">
        <v>25</v>
      </c>
      <c r="B19" s="817" t="s">
        <v>26</v>
      </c>
      <c r="C19" s="98">
        <v>11826</v>
      </c>
      <c r="D19" s="78">
        <v>287</v>
      </c>
      <c r="E19" s="105">
        <f t="shared" si="1"/>
        <v>2.4268560798241162E-2</v>
      </c>
    </row>
    <row r="20" spans="1:5">
      <c r="A20" s="77" t="s">
        <v>27</v>
      </c>
      <c r="B20" s="817" t="s">
        <v>28</v>
      </c>
      <c r="C20" s="98">
        <v>9100</v>
      </c>
      <c r="D20" s="78">
        <v>191</v>
      </c>
      <c r="E20" s="105">
        <f t="shared" si="1"/>
        <v>2.098901098901099E-2</v>
      </c>
    </row>
    <row r="21" spans="1:5">
      <c r="A21" s="99" t="s">
        <v>52</v>
      </c>
      <c r="B21" s="818"/>
      <c r="C21" s="97">
        <f>SUM(C22:C32)</f>
        <v>40014</v>
      </c>
      <c r="D21" s="76">
        <f t="shared" ref="D21" si="4">SUM(D22:D32)</f>
        <v>863</v>
      </c>
      <c r="E21" s="104">
        <f t="shared" si="1"/>
        <v>2.1567451392012795E-2</v>
      </c>
    </row>
    <row r="22" spans="1:5">
      <c r="A22" s="77" t="s">
        <v>30</v>
      </c>
      <c r="B22" s="817" t="s">
        <v>31</v>
      </c>
      <c r="C22" s="98">
        <v>2607</v>
      </c>
      <c r="D22" s="78">
        <v>65</v>
      </c>
      <c r="E22" s="105">
        <f t="shared" si="1"/>
        <v>2.4932873034138856E-2</v>
      </c>
    </row>
    <row r="23" spans="1:5">
      <c r="A23" s="77" t="s">
        <v>32</v>
      </c>
      <c r="B23" s="817" t="s">
        <v>33</v>
      </c>
      <c r="C23" s="98">
        <v>4143</v>
      </c>
      <c r="D23" s="78">
        <v>134</v>
      </c>
      <c r="E23" s="105">
        <f t="shared" si="1"/>
        <v>3.2343712285783248E-2</v>
      </c>
    </row>
    <row r="24" spans="1:5">
      <c r="A24" s="77" t="s">
        <v>34</v>
      </c>
      <c r="B24" s="817" t="s">
        <v>35</v>
      </c>
      <c r="C24" s="98">
        <v>4240</v>
      </c>
      <c r="D24" s="78">
        <v>101</v>
      </c>
      <c r="E24" s="105">
        <f t="shared" si="1"/>
        <v>2.3820754716981134E-2</v>
      </c>
    </row>
    <row r="25" spans="1:5">
      <c r="A25" s="77" t="s">
        <v>36</v>
      </c>
      <c r="B25" s="817" t="s">
        <v>37</v>
      </c>
      <c r="C25" s="98">
        <v>3519</v>
      </c>
      <c r="D25" s="78">
        <v>97</v>
      </c>
      <c r="E25" s="105">
        <f t="shared" si="1"/>
        <v>2.7564649048025008E-2</v>
      </c>
    </row>
    <row r="26" spans="1:5">
      <c r="A26" s="77" t="s">
        <v>38</v>
      </c>
      <c r="B26" s="817" t="s">
        <v>39</v>
      </c>
      <c r="C26" s="98">
        <v>4493</v>
      </c>
      <c r="D26" s="78">
        <v>18</v>
      </c>
      <c r="E26" s="105">
        <f t="shared" si="1"/>
        <v>4.0062319163142665E-3</v>
      </c>
    </row>
    <row r="27" spans="1:5">
      <c r="A27" s="77" t="s">
        <v>40</v>
      </c>
      <c r="B27" s="817" t="s">
        <v>41</v>
      </c>
      <c r="C27" s="98">
        <v>1816</v>
      </c>
      <c r="D27" s="78">
        <v>43</v>
      </c>
      <c r="E27" s="105">
        <f t="shared" si="1"/>
        <v>2.36784140969163E-2</v>
      </c>
    </row>
    <row r="28" spans="1:5">
      <c r="A28" s="77" t="s">
        <v>42</v>
      </c>
      <c r="B28" s="817" t="s">
        <v>43</v>
      </c>
      <c r="C28" s="98">
        <v>4296</v>
      </c>
      <c r="D28" s="78">
        <v>126</v>
      </c>
      <c r="E28" s="105">
        <f t="shared" si="1"/>
        <v>2.9329608938547486E-2</v>
      </c>
    </row>
    <row r="29" spans="1:5">
      <c r="A29" s="77" t="s">
        <v>44</v>
      </c>
      <c r="B29" s="817" t="s">
        <v>45</v>
      </c>
      <c r="C29" s="98">
        <v>4406</v>
      </c>
      <c r="D29" s="78">
        <v>87</v>
      </c>
      <c r="E29" s="105">
        <f t="shared" si="1"/>
        <v>1.9745801180208807E-2</v>
      </c>
    </row>
    <row r="30" spans="1:5">
      <c r="A30" s="77" t="s">
        <v>46</v>
      </c>
      <c r="B30" s="817" t="s">
        <v>47</v>
      </c>
      <c r="C30" s="98">
        <v>5049</v>
      </c>
      <c r="D30" s="78">
        <v>121</v>
      </c>
      <c r="E30" s="105">
        <f t="shared" si="1"/>
        <v>2.3965141612200435E-2</v>
      </c>
    </row>
    <row r="31" spans="1:5">
      <c r="A31" s="77" t="s">
        <v>48</v>
      </c>
      <c r="B31" s="817" t="s">
        <v>49</v>
      </c>
      <c r="C31" s="98">
        <v>1650</v>
      </c>
      <c r="D31" s="78">
        <v>10</v>
      </c>
      <c r="E31" s="105">
        <f t="shared" si="1"/>
        <v>6.0606060606060606E-3</v>
      </c>
    </row>
    <row r="32" spans="1:5" ht="13.5" thickBot="1">
      <c r="A32" s="79" t="s">
        <v>50</v>
      </c>
      <c r="B32" s="819" t="s">
        <v>51</v>
      </c>
      <c r="C32" s="100">
        <v>3795</v>
      </c>
      <c r="D32" s="80">
        <v>61</v>
      </c>
      <c r="E32" s="106">
        <f t="shared" si="1"/>
        <v>1.6073781291172595E-2</v>
      </c>
    </row>
    <row r="33" spans="1:7">
      <c r="A33" s="94" t="s">
        <v>81</v>
      </c>
      <c r="B33" s="820"/>
      <c r="C33" s="95">
        <f>SUM(C34:C45)</f>
        <v>45579</v>
      </c>
      <c r="D33" s="74">
        <f t="shared" ref="D33" si="5">SUM(D34:D45)</f>
        <v>1159</v>
      </c>
      <c r="E33" s="103">
        <f t="shared" si="1"/>
        <v>2.5428377103490642E-2</v>
      </c>
    </row>
    <row r="34" spans="1:7">
      <c r="A34" s="77" t="s">
        <v>55</v>
      </c>
      <c r="B34" s="817" t="s">
        <v>56</v>
      </c>
      <c r="C34" s="98">
        <v>323</v>
      </c>
      <c r="D34" s="78">
        <v>4</v>
      </c>
      <c r="E34" s="105">
        <f t="shared" si="1"/>
        <v>1.238390092879257E-2</v>
      </c>
    </row>
    <row r="35" spans="1:7">
      <c r="A35" s="77" t="s">
        <v>57</v>
      </c>
      <c r="B35" s="817" t="s">
        <v>58</v>
      </c>
      <c r="C35" s="98">
        <v>549</v>
      </c>
      <c r="D35" s="78">
        <v>79</v>
      </c>
      <c r="E35" s="105">
        <f t="shared" si="1"/>
        <v>0.14389799635701275</v>
      </c>
    </row>
    <row r="36" spans="1:7">
      <c r="A36" s="77" t="s">
        <v>59</v>
      </c>
      <c r="B36" s="817" t="s">
        <v>60</v>
      </c>
      <c r="C36" s="98">
        <v>4156</v>
      </c>
      <c r="D36" s="78">
        <v>208</v>
      </c>
      <c r="E36" s="105">
        <f t="shared" si="1"/>
        <v>5.004812319538017E-2</v>
      </c>
    </row>
    <row r="37" spans="1:7">
      <c r="A37" s="77" t="s">
        <v>220</v>
      </c>
      <c r="B37" s="817" t="s">
        <v>62</v>
      </c>
      <c r="C37" s="98">
        <v>5568</v>
      </c>
      <c r="D37" s="78">
        <v>74</v>
      </c>
      <c r="E37" s="105">
        <f t="shared" si="1"/>
        <v>1.3290229885057471E-2</v>
      </c>
    </row>
    <row r="38" spans="1:7">
      <c r="A38" s="77" t="s">
        <v>64</v>
      </c>
      <c r="B38" s="817" t="s">
        <v>65</v>
      </c>
      <c r="C38" s="98">
        <v>2074</v>
      </c>
      <c r="D38" s="78"/>
      <c r="E38" s="105">
        <f t="shared" si="1"/>
        <v>0</v>
      </c>
    </row>
    <row r="39" spans="1:7">
      <c r="A39" s="77" t="s">
        <v>66</v>
      </c>
      <c r="B39" s="817" t="s">
        <v>67</v>
      </c>
      <c r="C39" s="98">
        <v>3508</v>
      </c>
      <c r="D39" s="78">
        <v>44</v>
      </c>
      <c r="E39" s="105">
        <f t="shared" si="1"/>
        <v>1.2542759407069556E-2</v>
      </c>
    </row>
    <row r="40" spans="1:7">
      <c r="A40" s="77" t="s">
        <v>70</v>
      </c>
      <c r="B40" s="817" t="s">
        <v>69</v>
      </c>
      <c r="C40" s="98">
        <v>8143</v>
      </c>
      <c r="D40" s="78">
        <v>244</v>
      </c>
      <c r="E40" s="105">
        <f t="shared" si="1"/>
        <v>2.9964386589708951E-2</v>
      </c>
    </row>
    <row r="41" spans="1:7">
      <c r="A41" s="77" t="s">
        <v>71</v>
      </c>
      <c r="B41" s="817" t="s">
        <v>72</v>
      </c>
      <c r="C41" s="98">
        <v>7492</v>
      </c>
      <c r="D41" s="78">
        <v>243</v>
      </c>
      <c r="E41" s="105">
        <f t="shared" si="1"/>
        <v>3.2434596903363588E-2</v>
      </c>
    </row>
    <row r="42" spans="1:7">
      <c r="A42" s="77" t="s">
        <v>73</v>
      </c>
      <c r="B42" s="817" t="s">
        <v>74</v>
      </c>
      <c r="C42" s="98">
        <v>3420</v>
      </c>
      <c r="D42" s="78">
        <v>105</v>
      </c>
      <c r="E42" s="105">
        <f t="shared" si="1"/>
        <v>3.0701754385964911E-2</v>
      </c>
    </row>
    <row r="43" spans="1:7">
      <c r="A43" s="77" t="s">
        <v>75</v>
      </c>
      <c r="B43" s="817" t="s">
        <v>76</v>
      </c>
      <c r="C43" s="98">
        <v>1229</v>
      </c>
      <c r="D43" s="78">
        <v>1</v>
      </c>
      <c r="E43" s="105">
        <f t="shared" si="1"/>
        <v>8.1366965012205042E-4</v>
      </c>
    </row>
    <row r="44" spans="1:7">
      <c r="A44" s="77" t="s">
        <v>77</v>
      </c>
      <c r="B44" s="817" t="s">
        <v>78</v>
      </c>
      <c r="C44" s="98">
        <v>3242</v>
      </c>
      <c r="D44" s="78">
        <v>119</v>
      </c>
      <c r="E44" s="105">
        <f t="shared" si="1"/>
        <v>3.6705737199259715E-2</v>
      </c>
    </row>
    <row r="45" spans="1:7" ht="13.5" thickBot="1">
      <c r="A45" s="79" t="s">
        <v>79</v>
      </c>
      <c r="B45" s="819" t="s">
        <v>80</v>
      </c>
      <c r="C45" s="100">
        <v>5875</v>
      </c>
      <c r="D45" s="80">
        <v>38</v>
      </c>
      <c r="E45" s="106">
        <f t="shared" si="1"/>
        <v>6.468085106382979E-3</v>
      </c>
    </row>
    <row r="46" spans="1:7">
      <c r="A46" s="94" t="s">
        <v>98</v>
      </c>
      <c r="B46" s="820"/>
      <c r="C46" s="95">
        <f>SUM(C47:C53)</f>
        <v>9250</v>
      </c>
      <c r="D46" s="74">
        <f>SUM(D47:D52)</f>
        <v>296</v>
      </c>
      <c r="E46" s="103">
        <f t="shared" si="1"/>
        <v>3.2000000000000001E-2</v>
      </c>
      <c r="G46" s="101"/>
    </row>
    <row r="47" spans="1:7">
      <c r="A47" s="77" t="s">
        <v>83</v>
      </c>
      <c r="B47" s="817" t="s">
        <v>84</v>
      </c>
      <c r="C47" s="98">
        <v>1883</v>
      </c>
      <c r="D47" s="78">
        <v>50</v>
      </c>
      <c r="E47" s="105">
        <f t="shared" si="1"/>
        <v>2.6553372278279343E-2</v>
      </c>
    </row>
    <row r="48" spans="1:7">
      <c r="A48" s="77" t="s">
        <v>85</v>
      </c>
      <c r="B48" s="817" t="s">
        <v>86</v>
      </c>
      <c r="C48" s="98">
        <v>1312</v>
      </c>
      <c r="D48" s="78">
        <v>34</v>
      </c>
      <c r="E48" s="105">
        <f t="shared" si="1"/>
        <v>2.5914634146341462E-2</v>
      </c>
    </row>
    <row r="49" spans="1:5">
      <c r="A49" s="77" t="s">
        <v>88</v>
      </c>
      <c r="B49" s="817" t="s">
        <v>89</v>
      </c>
      <c r="C49" s="98">
        <v>1090</v>
      </c>
      <c r="D49" s="78">
        <v>53</v>
      </c>
      <c r="E49" s="105">
        <f t="shared" si="1"/>
        <v>4.8623853211009177E-2</v>
      </c>
    </row>
    <row r="50" spans="1:5">
      <c r="A50" s="77" t="s">
        <v>90</v>
      </c>
      <c r="B50" s="817" t="s">
        <v>91</v>
      </c>
      <c r="C50" s="98">
        <v>1987</v>
      </c>
      <c r="D50" s="78">
        <v>57</v>
      </c>
      <c r="E50" s="105">
        <f t="shared" si="1"/>
        <v>2.8686462003019629E-2</v>
      </c>
    </row>
    <row r="51" spans="1:5">
      <c r="A51" s="81" t="s">
        <v>92</v>
      </c>
      <c r="B51" s="821" t="s">
        <v>93</v>
      </c>
      <c r="C51" s="98">
        <v>79</v>
      </c>
      <c r="D51" s="78">
        <v>1</v>
      </c>
      <c r="E51" s="105">
        <f t="shared" si="1"/>
        <v>1.2658227848101266E-2</v>
      </c>
    </row>
    <row r="52" spans="1:5">
      <c r="A52" s="77" t="s">
        <v>94</v>
      </c>
      <c r="B52" s="817" t="s">
        <v>95</v>
      </c>
      <c r="C52" s="98">
        <v>859</v>
      </c>
      <c r="D52" s="78">
        <v>101</v>
      </c>
      <c r="E52" s="105">
        <f t="shared" si="1"/>
        <v>0.11757857974388825</v>
      </c>
    </row>
    <row r="53" spans="1:5" ht="13.5" thickBot="1">
      <c r="A53" s="82" t="s">
        <v>96</v>
      </c>
      <c r="B53" s="822" t="s">
        <v>97</v>
      </c>
      <c r="C53" s="100">
        <v>2040</v>
      </c>
      <c r="D53" s="80">
        <v>20</v>
      </c>
      <c r="E53" s="106">
        <f t="shared" si="1"/>
        <v>9.8039215686274508E-3</v>
      </c>
    </row>
    <row r="54" spans="1:5" ht="64.5" customHeight="1">
      <c r="A54" s="934" t="s">
        <v>394</v>
      </c>
      <c r="B54" s="934"/>
      <c r="C54" s="934"/>
      <c r="D54" s="934"/>
      <c r="E54" s="934"/>
    </row>
    <row r="55" spans="1:5" hidden="1">
      <c r="A55" s="934"/>
      <c r="B55" s="934"/>
      <c r="C55" s="934"/>
      <c r="D55" s="934"/>
      <c r="E55" s="934"/>
    </row>
    <row r="56" spans="1:5" hidden="1"/>
  </sheetData>
  <mergeCells count="8">
    <mergeCell ref="A54:E54"/>
    <mergeCell ref="A55:E55"/>
    <mergeCell ref="A1:E1"/>
    <mergeCell ref="A4:A5"/>
    <mergeCell ref="B4:B5"/>
    <mergeCell ref="C4:C5"/>
    <mergeCell ref="D4:D5"/>
    <mergeCell ref="E4:E5"/>
  </mergeCells>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U66"/>
  <sheetViews>
    <sheetView zoomScale="85" zoomScaleNormal="85" zoomScaleSheetLayoutView="55" workbookViewId="0">
      <selection sqref="A1:U1"/>
    </sheetView>
  </sheetViews>
  <sheetFormatPr defaultColWidth="0" defaultRowHeight="12.75" zeroHeight="1"/>
  <cols>
    <col min="1" max="1" width="45.140625" style="107" customWidth="1"/>
    <col min="2" max="2" width="13.42578125" style="107" customWidth="1"/>
    <col min="3" max="3" width="15.28515625" style="107" customWidth="1"/>
    <col min="4" max="4" width="7.42578125" style="107" customWidth="1"/>
    <col min="5" max="5" width="9.28515625" style="107" customWidth="1"/>
    <col min="6" max="6" width="9.7109375" style="107" customWidth="1"/>
    <col min="7" max="7" width="8.5703125" style="107" customWidth="1"/>
    <col min="8" max="8" width="9.5703125" style="107" customWidth="1"/>
    <col min="9" max="9" width="11.28515625" style="107" customWidth="1"/>
    <col min="10" max="10" width="10" style="107" customWidth="1"/>
    <col min="11" max="11" width="10.85546875" style="107" customWidth="1"/>
    <col min="12" max="12" width="9" style="107" customWidth="1"/>
    <col min="13" max="13" width="7.5703125" style="107" customWidth="1"/>
    <col min="14" max="14" width="8.28515625" style="107" customWidth="1"/>
    <col min="15" max="15" width="8.42578125" style="107" customWidth="1"/>
    <col min="16" max="16" width="7.5703125" style="107" customWidth="1"/>
    <col min="17" max="17" width="9.42578125" style="107" customWidth="1"/>
    <col min="18" max="18" width="10.85546875" style="107" customWidth="1"/>
    <col min="19" max="19" width="7.85546875" style="107" customWidth="1"/>
    <col min="20" max="20" width="11.140625" style="107" customWidth="1"/>
    <col min="21" max="21" width="9.140625" style="107" customWidth="1"/>
    <col min="22" max="22" width="1.140625" style="107" customWidth="1"/>
    <col min="23" max="16384" width="0" style="107" hidden="1"/>
  </cols>
  <sheetData>
    <row r="1" spans="1:21" ht="16.5">
      <c r="A1" s="946" t="s">
        <v>475</v>
      </c>
      <c r="B1" s="946"/>
      <c r="C1" s="946"/>
      <c r="D1" s="946"/>
      <c r="E1" s="946"/>
      <c r="F1" s="946"/>
      <c r="G1" s="946"/>
      <c r="H1" s="946"/>
      <c r="I1" s="946"/>
      <c r="J1" s="946"/>
      <c r="K1" s="946"/>
      <c r="L1" s="946"/>
      <c r="M1" s="946"/>
      <c r="N1" s="946"/>
      <c r="O1" s="946"/>
      <c r="P1" s="946"/>
      <c r="Q1" s="946"/>
      <c r="R1" s="946"/>
      <c r="S1" s="946"/>
      <c r="T1" s="946"/>
      <c r="U1" s="946"/>
    </row>
    <row r="2" spans="1:21">
      <c r="A2" s="947" t="s">
        <v>492</v>
      </c>
      <c r="B2" s="947"/>
      <c r="C2" s="947"/>
      <c r="D2" s="947"/>
      <c r="E2" s="947"/>
      <c r="F2" s="947"/>
      <c r="G2" s="947"/>
      <c r="H2" s="947"/>
      <c r="I2" s="947"/>
      <c r="J2" s="947"/>
      <c r="K2" s="947"/>
      <c r="L2" s="947"/>
      <c r="M2" s="947"/>
      <c r="N2" s="947"/>
      <c r="O2" s="947"/>
      <c r="P2" s="947"/>
      <c r="Q2" s="947"/>
      <c r="R2" s="947"/>
      <c r="S2" s="947"/>
      <c r="T2" s="947"/>
      <c r="U2" s="947"/>
    </row>
    <row r="3" spans="1:21" ht="13.5" thickBot="1">
      <c r="A3" s="110"/>
      <c r="B3" s="110"/>
      <c r="C3" s="110"/>
      <c r="D3" s="110"/>
      <c r="E3" s="110"/>
      <c r="F3" s="110"/>
      <c r="G3" s="110"/>
      <c r="H3" s="110"/>
      <c r="I3" s="110"/>
      <c r="J3" s="110"/>
      <c r="K3" s="110"/>
      <c r="L3" s="110"/>
      <c r="M3" s="110"/>
      <c r="N3" s="110"/>
      <c r="O3" s="110"/>
      <c r="P3" s="110"/>
      <c r="Q3" s="110"/>
      <c r="R3" s="110"/>
      <c r="S3" s="110"/>
      <c r="T3" s="110"/>
      <c r="U3" s="110"/>
    </row>
    <row r="4" spans="1:21" s="16" customFormat="1" ht="35.25" customHeight="1">
      <c r="A4" s="948" t="s">
        <v>0</v>
      </c>
      <c r="B4" s="950" t="s">
        <v>102</v>
      </c>
      <c r="C4" s="952" t="s">
        <v>221</v>
      </c>
      <c r="D4" s="954" t="s">
        <v>222</v>
      </c>
      <c r="E4" s="955"/>
      <c r="F4" s="955"/>
      <c r="G4" s="955"/>
      <c r="H4" s="955" t="s">
        <v>223</v>
      </c>
      <c r="I4" s="955"/>
      <c r="J4" s="955"/>
      <c r="K4" s="955"/>
      <c r="L4" s="950"/>
      <c r="M4" s="954" t="s">
        <v>222</v>
      </c>
      <c r="N4" s="955"/>
      <c r="O4" s="955"/>
      <c r="P4" s="955"/>
      <c r="Q4" s="955" t="s">
        <v>223</v>
      </c>
      <c r="R4" s="955"/>
      <c r="S4" s="955"/>
      <c r="T4" s="955"/>
      <c r="U4" s="950"/>
    </row>
    <row r="5" spans="1:21" s="17" customFormat="1" ht="45.75" customHeight="1">
      <c r="A5" s="949"/>
      <c r="B5" s="951"/>
      <c r="C5" s="953"/>
      <c r="D5" s="517" t="s">
        <v>224</v>
      </c>
      <c r="E5" s="518" t="s">
        <v>225</v>
      </c>
      <c r="F5" s="518" t="s">
        <v>226</v>
      </c>
      <c r="G5" s="518" t="s">
        <v>227</v>
      </c>
      <c r="H5" s="519" t="s">
        <v>398</v>
      </c>
      <c r="I5" s="519" t="s">
        <v>399</v>
      </c>
      <c r="J5" s="519" t="s">
        <v>210</v>
      </c>
      <c r="K5" s="519" t="s">
        <v>400</v>
      </c>
      <c r="L5" s="520" t="s">
        <v>401</v>
      </c>
      <c r="M5" s="517" t="s">
        <v>224</v>
      </c>
      <c r="N5" s="518" t="s">
        <v>225</v>
      </c>
      <c r="O5" s="518" t="s">
        <v>226</v>
      </c>
      <c r="P5" s="518" t="s">
        <v>227</v>
      </c>
      <c r="Q5" s="519" t="s">
        <v>398</v>
      </c>
      <c r="R5" s="519" t="s">
        <v>399</v>
      </c>
      <c r="S5" s="519" t="s">
        <v>210</v>
      </c>
      <c r="T5" s="519" t="s">
        <v>400</v>
      </c>
      <c r="U5" s="520" t="s">
        <v>401</v>
      </c>
    </row>
    <row r="6" spans="1:21" s="16" customFormat="1" ht="29.25" thickBot="1">
      <c r="A6" s="521">
        <v>1</v>
      </c>
      <c r="B6" s="522">
        <v>2</v>
      </c>
      <c r="C6" s="523">
        <v>3</v>
      </c>
      <c r="D6" s="524">
        <v>4</v>
      </c>
      <c r="E6" s="525">
        <v>5</v>
      </c>
      <c r="F6" s="525">
        <v>6</v>
      </c>
      <c r="G6" s="525">
        <v>7</v>
      </c>
      <c r="H6" s="526" t="s">
        <v>340</v>
      </c>
      <c r="I6" s="526">
        <v>9</v>
      </c>
      <c r="J6" s="526">
        <v>10</v>
      </c>
      <c r="K6" s="526">
        <v>11</v>
      </c>
      <c r="L6" s="522">
        <v>12</v>
      </c>
      <c r="M6" s="527" t="s">
        <v>341</v>
      </c>
      <c r="N6" s="526" t="s">
        <v>342</v>
      </c>
      <c r="O6" s="526" t="s">
        <v>343</v>
      </c>
      <c r="P6" s="526" t="s">
        <v>344</v>
      </c>
      <c r="Q6" s="526" t="s">
        <v>345</v>
      </c>
      <c r="R6" s="526" t="s">
        <v>346</v>
      </c>
      <c r="S6" s="526" t="s">
        <v>347</v>
      </c>
      <c r="T6" s="526" t="s">
        <v>348</v>
      </c>
      <c r="U6" s="522" t="s">
        <v>349</v>
      </c>
    </row>
    <row r="7" spans="1:21" s="109" customFormat="1" ht="21.75" customHeight="1" thickBot="1">
      <c r="A7" s="528" t="s">
        <v>100</v>
      </c>
      <c r="B7" s="529"/>
      <c r="C7" s="530">
        <f>C8+C33+C46</f>
        <v>312038</v>
      </c>
      <c r="D7" s="531">
        <f t="shared" ref="D7:L7" si="0">D8+D33+D46</f>
        <v>4687</v>
      </c>
      <c r="E7" s="532">
        <f t="shared" si="0"/>
        <v>26205</v>
      </c>
      <c r="F7" s="532">
        <f t="shared" si="0"/>
        <v>116863</v>
      </c>
      <c r="G7" s="532">
        <f t="shared" si="0"/>
        <v>49249</v>
      </c>
      <c r="H7" s="532">
        <f t="shared" si="0"/>
        <v>115035</v>
      </c>
      <c r="I7" s="532">
        <f t="shared" si="0"/>
        <v>14620</v>
      </c>
      <c r="J7" s="532">
        <f t="shared" si="0"/>
        <v>27950</v>
      </c>
      <c r="K7" s="532">
        <f t="shared" si="0"/>
        <v>60583</v>
      </c>
      <c r="L7" s="533">
        <f t="shared" si="0"/>
        <v>11882</v>
      </c>
      <c r="M7" s="534">
        <f>IF(D7="","",D7/$C7)</f>
        <v>1.5020606464597261E-2</v>
      </c>
      <c r="N7" s="535">
        <f t="shared" ref="N7:U38" si="1">IF(E7="","",E7/$C7)</f>
        <v>8.3980156263019246E-2</v>
      </c>
      <c r="O7" s="535">
        <f t="shared" si="1"/>
        <v>0.37451528339497114</v>
      </c>
      <c r="P7" s="535">
        <f t="shared" si="1"/>
        <v>0.15783013607317056</v>
      </c>
      <c r="Q7" s="535">
        <f t="shared" si="1"/>
        <v>0.36865702254212629</v>
      </c>
      <c r="R7" s="535">
        <f t="shared" si="1"/>
        <v>4.6853267871220815E-2</v>
      </c>
      <c r="S7" s="535">
        <f t="shared" si="1"/>
        <v>8.9572423871451548E-2</v>
      </c>
      <c r="T7" s="535">
        <f t="shared" si="1"/>
        <v>0.19415263525596241</v>
      </c>
      <c r="U7" s="536">
        <f t="shared" si="1"/>
        <v>3.8078695543491498E-2</v>
      </c>
    </row>
    <row r="8" spans="1:21" s="109" customFormat="1" ht="15">
      <c r="A8" s="537" t="s">
        <v>5</v>
      </c>
      <c r="B8" s="478"/>
      <c r="C8" s="538">
        <f>C9+C13+C21</f>
        <v>257209</v>
      </c>
      <c r="D8" s="539">
        <f t="shared" ref="D8:L8" si="2">D9+D13+D21</f>
        <v>4654</v>
      </c>
      <c r="E8" s="540">
        <f t="shared" si="2"/>
        <v>25428</v>
      </c>
      <c r="F8" s="540">
        <f t="shared" si="2"/>
        <v>99151</v>
      </c>
      <c r="G8" s="540">
        <f t="shared" si="2"/>
        <v>44739</v>
      </c>
      <c r="H8" s="540">
        <f t="shared" si="2"/>
        <v>83238</v>
      </c>
      <c r="I8" s="540">
        <f t="shared" si="2"/>
        <v>7032</v>
      </c>
      <c r="J8" s="540">
        <f t="shared" si="2"/>
        <v>25149</v>
      </c>
      <c r="K8" s="540">
        <f t="shared" si="2"/>
        <v>43027</v>
      </c>
      <c r="L8" s="541">
        <f t="shared" si="2"/>
        <v>8030</v>
      </c>
      <c r="M8" s="542">
        <f t="shared" ref="M8:T53" si="3">IF(D8="","",D8/$C8)</f>
        <v>1.8094234649642896E-2</v>
      </c>
      <c r="N8" s="543">
        <f t="shared" si="1"/>
        <v>9.8861237359501419E-2</v>
      </c>
      <c r="O8" s="543">
        <f t="shared" si="1"/>
        <v>0.38548806612521336</v>
      </c>
      <c r="P8" s="543">
        <f t="shared" si="1"/>
        <v>0.17394025870012325</v>
      </c>
      <c r="Q8" s="543">
        <f t="shared" si="1"/>
        <v>0.32362009105435657</v>
      </c>
      <c r="R8" s="543">
        <f t="shared" si="1"/>
        <v>2.7339634305175945E-2</v>
      </c>
      <c r="S8" s="543">
        <f t="shared" si="1"/>
        <v>9.7776516373843839E-2</v>
      </c>
      <c r="T8" s="543">
        <f t="shared" si="1"/>
        <v>0.16728419301035344</v>
      </c>
      <c r="U8" s="544">
        <f t="shared" si="1"/>
        <v>3.1219747364983341E-2</v>
      </c>
    </row>
    <row r="9" spans="1:21" s="109" customFormat="1" ht="15">
      <c r="A9" s="545" t="s">
        <v>6</v>
      </c>
      <c r="B9" s="578"/>
      <c r="C9" s="546">
        <f>SUM(C10:C12)</f>
        <v>124880</v>
      </c>
      <c r="D9" s="547">
        <f>SUM(D10:D12)</f>
        <v>574</v>
      </c>
      <c r="E9" s="548">
        <f t="shared" ref="E9:L9" si="4">SUM(E10:E12)</f>
        <v>12274</v>
      </c>
      <c r="F9" s="548">
        <f t="shared" si="4"/>
        <v>25893</v>
      </c>
      <c r="G9" s="548">
        <f t="shared" si="4"/>
        <v>27281</v>
      </c>
      <c r="H9" s="548">
        <f t="shared" si="4"/>
        <v>58858</v>
      </c>
      <c r="I9" s="548">
        <f t="shared" si="4"/>
        <v>153</v>
      </c>
      <c r="J9" s="548">
        <f t="shared" si="4"/>
        <v>17033</v>
      </c>
      <c r="K9" s="548">
        <f t="shared" si="4"/>
        <v>37513</v>
      </c>
      <c r="L9" s="549">
        <f t="shared" si="4"/>
        <v>4159</v>
      </c>
      <c r="M9" s="550">
        <f t="shared" si="3"/>
        <v>4.5964125560538117E-3</v>
      </c>
      <c r="N9" s="551">
        <f t="shared" si="1"/>
        <v>9.828635490070467E-2</v>
      </c>
      <c r="O9" s="551">
        <f t="shared" si="1"/>
        <v>0.20734304932735426</v>
      </c>
      <c r="P9" s="551">
        <f t="shared" si="1"/>
        <v>0.21845771941063422</v>
      </c>
      <c r="Q9" s="551">
        <f t="shared" si="1"/>
        <v>0.47131646380525305</v>
      </c>
      <c r="R9" s="551">
        <f t="shared" si="1"/>
        <v>1.2251761691223575E-3</v>
      </c>
      <c r="S9" s="551">
        <f t="shared" si="1"/>
        <v>0.13639493914157591</v>
      </c>
      <c r="T9" s="551">
        <f t="shared" si="1"/>
        <v>0.30039237668161434</v>
      </c>
      <c r="U9" s="552">
        <f t="shared" si="1"/>
        <v>3.3303971812940425E-2</v>
      </c>
    </row>
    <row r="10" spans="1:21" ht="14.25">
      <c r="A10" s="553" t="s">
        <v>7</v>
      </c>
      <c r="B10" s="475" t="s">
        <v>8</v>
      </c>
      <c r="C10" s="554">
        <v>16781</v>
      </c>
      <c r="D10" s="555"/>
      <c r="E10" s="556"/>
      <c r="F10" s="556"/>
      <c r="G10" s="556"/>
      <c r="H10" s="556">
        <v>16781</v>
      </c>
      <c r="I10" s="556"/>
      <c r="J10" s="556">
        <v>16101</v>
      </c>
      <c r="K10" s="556">
        <v>94</v>
      </c>
      <c r="L10" s="557">
        <v>586</v>
      </c>
      <c r="M10" s="558" t="str">
        <f t="shared" si="3"/>
        <v/>
      </c>
      <c r="N10" s="559" t="str">
        <f t="shared" si="1"/>
        <v/>
      </c>
      <c r="O10" s="559" t="str">
        <f t="shared" si="1"/>
        <v/>
      </c>
      <c r="P10" s="559" t="str">
        <f t="shared" si="1"/>
        <v/>
      </c>
      <c r="Q10" s="559">
        <f t="shared" si="1"/>
        <v>1</v>
      </c>
      <c r="R10" s="559" t="str">
        <f t="shared" si="1"/>
        <v/>
      </c>
      <c r="S10" s="559">
        <f t="shared" si="1"/>
        <v>0.95947798104999704</v>
      </c>
      <c r="T10" s="559">
        <f t="shared" si="1"/>
        <v>5.6015732077945293E-3</v>
      </c>
      <c r="U10" s="560">
        <f t="shared" si="1"/>
        <v>3.4920445742208449E-2</v>
      </c>
    </row>
    <row r="11" spans="1:21" ht="14.25">
      <c r="A11" s="553" t="s">
        <v>9</v>
      </c>
      <c r="B11" s="475" t="s">
        <v>10</v>
      </c>
      <c r="C11" s="554">
        <v>40284</v>
      </c>
      <c r="D11" s="555">
        <v>283</v>
      </c>
      <c r="E11" s="556">
        <v>3780</v>
      </c>
      <c r="F11" s="556">
        <v>14880</v>
      </c>
      <c r="G11" s="556">
        <v>4473</v>
      </c>
      <c r="H11" s="556">
        <v>16868</v>
      </c>
      <c r="I11" s="556">
        <v>153</v>
      </c>
      <c r="J11" s="556">
        <v>581</v>
      </c>
      <c r="K11" s="556">
        <v>13325</v>
      </c>
      <c r="L11" s="557">
        <v>2809</v>
      </c>
      <c r="M11" s="558">
        <f t="shared" si="3"/>
        <v>7.02512163638169E-3</v>
      </c>
      <c r="N11" s="559">
        <f t="shared" si="1"/>
        <v>9.3833780160857902E-2</v>
      </c>
      <c r="O11" s="559">
        <f t="shared" si="1"/>
        <v>0.3693774203157581</v>
      </c>
      <c r="P11" s="559">
        <f t="shared" si="1"/>
        <v>0.11103663985701519</v>
      </c>
      <c r="Q11" s="559">
        <f t="shared" si="1"/>
        <v>0.41872703802998706</v>
      </c>
      <c r="R11" s="559">
        <f t="shared" si="1"/>
        <v>3.7980339588918675E-3</v>
      </c>
      <c r="S11" s="559">
        <f t="shared" si="1"/>
        <v>1.4422599543242974E-2</v>
      </c>
      <c r="T11" s="559">
        <f t="shared" si="1"/>
        <v>0.33077648694270678</v>
      </c>
      <c r="U11" s="560">
        <f t="shared" si="1"/>
        <v>6.9729917585145462E-2</v>
      </c>
    </row>
    <row r="12" spans="1:21" ht="14.25">
      <c r="A12" s="553" t="s">
        <v>11</v>
      </c>
      <c r="B12" s="475" t="s">
        <v>12</v>
      </c>
      <c r="C12" s="554">
        <v>67815</v>
      </c>
      <c r="D12" s="555">
        <v>291</v>
      </c>
      <c r="E12" s="556">
        <v>8494</v>
      </c>
      <c r="F12" s="556">
        <v>11013</v>
      </c>
      <c r="G12" s="556">
        <v>22808</v>
      </c>
      <c r="H12" s="556">
        <v>25209</v>
      </c>
      <c r="I12" s="556"/>
      <c r="J12" s="556">
        <v>351</v>
      </c>
      <c r="K12" s="556">
        <v>24094</v>
      </c>
      <c r="L12" s="557">
        <v>764</v>
      </c>
      <c r="M12" s="558">
        <f t="shared" si="3"/>
        <v>4.2910860429108601E-3</v>
      </c>
      <c r="N12" s="559">
        <f t="shared" si="1"/>
        <v>0.12525252525252525</v>
      </c>
      <c r="O12" s="559">
        <f t="shared" si="1"/>
        <v>0.16239769962397699</v>
      </c>
      <c r="P12" s="559">
        <f t="shared" si="1"/>
        <v>0.33632677136326772</v>
      </c>
      <c r="Q12" s="559">
        <f t="shared" si="1"/>
        <v>0.37173191771731917</v>
      </c>
      <c r="R12" s="559" t="str">
        <f t="shared" si="1"/>
        <v/>
      </c>
      <c r="S12" s="559">
        <f t="shared" si="1"/>
        <v>5.1758460517584608E-3</v>
      </c>
      <c r="T12" s="559">
        <f t="shared" si="1"/>
        <v>0.35529012755290129</v>
      </c>
      <c r="U12" s="560">
        <f t="shared" si="1"/>
        <v>1.1265944112659441E-2</v>
      </c>
    </row>
    <row r="13" spans="1:21" s="109" customFormat="1" ht="15">
      <c r="A13" s="545" t="s">
        <v>14</v>
      </c>
      <c r="B13" s="578"/>
      <c r="C13" s="546">
        <f>SUM(C14:C20)</f>
        <v>92315</v>
      </c>
      <c r="D13" s="547">
        <f>SUM(D14:D20)</f>
        <v>2345</v>
      </c>
      <c r="E13" s="548">
        <f t="shared" ref="E13:L13" si="5">SUM(E14:E20)</f>
        <v>8160</v>
      </c>
      <c r="F13" s="548">
        <f t="shared" si="5"/>
        <v>55254</v>
      </c>
      <c r="G13" s="548">
        <f t="shared" si="5"/>
        <v>10283</v>
      </c>
      <c r="H13" s="548">
        <f t="shared" si="5"/>
        <v>16273</v>
      </c>
      <c r="I13" s="548">
        <f t="shared" si="5"/>
        <v>3131</v>
      </c>
      <c r="J13" s="548">
        <f t="shared" si="5"/>
        <v>5779</v>
      </c>
      <c r="K13" s="548">
        <f t="shared" si="5"/>
        <v>4565</v>
      </c>
      <c r="L13" s="549">
        <f t="shared" si="5"/>
        <v>2798</v>
      </c>
      <c r="M13" s="550">
        <f t="shared" si="3"/>
        <v>2.5402155662676704E-2</v>
      </c>
      <c r="N13" s="551">
        <f t="shared" si="1"/>
        <v>8.8393002220657532E-2</v>
      </c>
      <c r="O13" s="551">
        <f t="shared" si="1"/>
        <v>0.59853761577208475</v>
      </c>
      <c r="P13" s="551">
        <f t="shared" si="1"/>
        <v>0.11139034826409576</v>
      </c>
      <c r="Q13" s="551">
        <f t="shared" si="1"/>
        <v>0.17627687808048528</v>
      </c>
      <c r="R13" s="551">
        <f t="shared" si="1"/>
        <v>3.3916481611872391E-2</v>
      </c>
      <c r="S13" s="551">
        <f t="shared" si="1"/>
        <v>6.2600877430536744E-2</v>
      </c>
      <c r="T13" s="551">
        <f t="shared" si="1"/>
        <v>4.9450251855061474E-2</v>
      </c>
      <c r="U13" s="552">
        <f t="shared" si="1"/>
        <v>3.0309267183014677E-2</v>
      </c>
    </row>
    <row r="14" spans="1:21" ht="14.25">
      <c r="A14" s="553" t="s">
        <v>15</v>
      </c>
      <c r="B14" s="475" t="s">
        <v>16</v>
      </c>
      <c r="C14" s="554">
        <v>23414</v>
      </c>
      <c r="D14" s="555">
        <v>822</v>
      </c>
      <c r="E14" s="556">
        <v>2472</v>
      </c>
      <c r="F14" s="556">
        <v>13274</v>
      </c>
      <c r="G14" s="556">
        <v>6179</v>
      </c>
      <c r="H14" s="556">
        <v>667</v>
      </c>
      <c r="I14" s="556">
        <v>1</v>
      </c>
      <c r="J14" s="556">
        <v>47</v>
      </c>
      <c r="K14" s="556">
        <v>539</v>
      </c>
      <c r="L14" s="557">
        <v>80</v>
      </c>
      <c r="M14" s="558">
        <f t="shared" si="3"/>
        <v>3.5107200820022208E-2</v>
      </c>
      <c r="N14" s="559">
        <f t="shared" si="1"/>
        <v>0.10557785940035876</v>
      </c>
      <c r="O14" s="559">
        <f t="shared" si="1"/>
        <v>0.56692577090629537</v>
      </c>
      <c r="P14" s="559">
        <f t="shared" si="1"/>
        <v>0.26390193901084819</v>
      </c>
      <c r="Q14" s="559">
        <f t="shared" si="1"/>
        <v>2.8487229862475441E-2</v>
      </c>
      <c r="R14" s="559">
        <f t="shared" si="1"/>
        <v>4.2709490048688817E-5</v>
      </c>
      <c r="S14" s="559">
        <f t="shared" si="1"/>
        <v>2.0073460322883744E-3</v>
      </c>
      <c r="T14" s="559">
        <f t="shared" si="1"/>
        <v>2.3020415136243273E-2</v>
      </c>
      <c r="U14" s="560">
        <f t="shared" si="1"/>
        <v>3.4167592038951053E-3</v>
      </c>
    </row>
    <row r="15" spans="1:21" ht="14.25">
      <c r="A15" s="553" t="s">
        <v>17</v>
      </c>
      <c r="B15" s="475" t="s">
        <v>18</v>
      </c>
      <c r="C15" s="554">
        <v>12729</v>
      </c>
      <c r="D15" s="555">
        <v>83</v>
      </c>
      <c r="E15" s="556">
        <v>207</v>
      </c>
      <c r="F15" s="556">
        <v>9408</v>
      </c>
      <c r="G15" s="556">
        <v>17</v>
      </c>
      <c r="H15" s="556">
        <v>3014</v>
      </c>
      <c r="I15" s="556">
        <v>882</v>
      </c>
      <c r="J15" s="556">
        <v>1239</v>
      </c>
      <c r="K15" s="556">
        <v>505</v>
      </c>
      <c r="L15" s="557">
        <v>388</v>
      </c>
      <c r="M15" s="558">
        <f t="shared" si="3"/>
        <v>6.5205436405059315E-3</v>
      </c>
      <c r="N15" s="559">
        <f t="shared" si="1"/>
        <v>1.6262078717888286E-2</v>
      </c>
      <c r="O15" s="559">
        <f t="shared" si="1"/>
        <v>0.73909969361300965</v>
      </c>
      <c r="P15" s="559">
        <f t="shared" si="1"/>
        <v>1.3355330348024197E-3</v>
      </c>
      <c r="Q15" s="559">
        <f t="shared" si="1"/>
        <v>0.23678215099379371</v>
      </c>
      <c r="R15" s="559">
        <f t="shared" si="1"/>
        <v>6.9290596276219654E-2</v>
      </c>
      <c r="S15" s="559">
        <f t="shared" si="1"/>
        <v>9.7336790007070476E-2</v>
      </c>
      <c r="T15" s="559">
        <f t="shared" si="1"/>
        <v>3.9673187210307173E-2</v>
      </c>
      <c r="U15" s="560">
        <f t="shared" si="1"/>
        <v>3.0481577500196401E-2</v>
      </c>
    </row>
    <row r="16" spans="1:21" ht="14.25">
      <c r="A16" s="553" t="s">
        <v>19</v>
      </c>
      <c r="B16" s="475" t="s">
        <v>20</v>
      </c>
      <c r="C16" s="554">
        <v>9444</v>
      </c>
      <c r="D16" s="555">
        <v>980</v>
      </c>
      <c r="E16" s="556">
        <v>2845</v>
      </c>
      <c r="F16" s="556">
        <v>4079</v>
      </c>
      <c r="G16" s="556">
        <v>96</v>
      </c>
      <c r="H16" s="556">
        <v>1444</v>
      </c>
      <c r="I16" s="556">
        <v>115</v>
      </c>
      <c r="J16" s="556">
        <v>1195</v>
      </c>
      <c r="K16" s="556"/>
      <c r="L16" s="557">
        <v>134</v>
      </c>
      <c r="M16" s="558">
        <f t="shared" si="3"/>
        <v>0.10376958915713681</v>
      </c>
      <c r="N16" s="559">
        <f t="shared" si="1"/>
        <v>0.30124947056332063</v>
      </c>
      <c r="O16" s="559">
        <f t="shared" si="1"/>
        <v>0.43191444303261328</v>
      </c>
      <c r="P16" s="559">
        <f t="shared" si="1"/>
        <v>1.0165184243964422E-2</v>
      </c>
      <c r="Q16" s="559">
        <f t="shared" si="1"/>
        <v>0.15290131300296483</v>
      </c>
      <c r="R16" s="559">
        <f t="shared" si="1"/>
        <v>1.217704362558238E-2</v>
      </c>
      <c r="S16" s="559">
        <f t="shared" si="1"/>
        <v>0.12653536637018212</v>
      </c>
      <c r="T16" s="559" t="str">
        <f t="shared" si="1"/>
        <v/>
      </c>
      <c r="U16" s="560">
        <f t="shared" si="1"/>
        <v>1.4188903007200339E-2</v>
      </c>
    </row>
    <row r="17" spans="1:21" ht="14.25">
      <c r="A17" s="553" t="s">
        <v>21</v>
      </c>
      <c r="B17" s="475" t="s">
        <v>22</v>
      </c>
      <c r="C17" s="554">
        <v>15298</v>
      </c>
      <c r="D17" s="555">
        <v>14</v>
      </c>
      <c r="E17" s="556">
        <v>356</v>
      </c>
      <c r="F17" s="556">
        <v>4565</v>
      </c>
      <c r="G17" s="556">
        <v>2996</v>
      </c>
      <c r="H17" s="556">
        <v>7367</v>
      </c>
      <c r="I17" s="556">
        <v>809</v>
      </c>
      <c r="J17" s="556">
        <v>2046</v>
      </c>
      <c r="K17" s="556">
        <v>2885</v>
      </c>
      <c r="L17" s="557">
        <v>1627</v>
      </c>
      <c r="M17" s="558">
        <f t="shared" si="3"/>
        <v>9.1515230749117534E-4</v>
      </c>
      <c r="N17" s="559">
        <f t="shared" si="1"/>
        <v>2.3271015819061314E-2</v>
      </c>
      <c r="O17" s="559">
        <f t="shared" si="1"/>
        <v>0.29840502026408683</v>
      </c>
      <c r="P17" s="559">
        <f t="shared" si="1"/>
        <v>0.19584259380311153</v>
      </c>
      <c r="Q17" s="559">
        <f t="shared" si="1"/>
        <v>0.4815662178062492</v>
      </c>
      <c r="R17" s="559">
        <f t="shared" si="1"/>
        <v>5.2882729768597203E-2</v>
      </c>
      <c r="S17" s="559">
        <f t="shared" si="1"/>
        <v>0.1337429729376389</v>
      </c>
      <c r="T17" s="559">
        <f t="shared" si="1"/>
        <v>0.18858674336514578</v>
      </c>
      <c r="U17" s="560">
        <f t="shared" si="1"/>
        <v>0.10635377173486731</v>
      </c>
    </row>
    <row r="18" spans="1:21" ht="14.25">
      <c r="A18" s="553" t="s">
        <v>23</v>
      </c>
      <c r="B18" s="475" t="s">
        <v>24</v>
      </c>
      <c r="C18" s="554">
        <v>10504</v>
      </c>
      <c r="D18" s="555">
        <v>26</v>
      </c>
      <c r="E18" s="556">
        <v>325</v>
      </c>
      <c r="F18" s="556">
        <v>10096</v>
      </c>
      <c r="G18" s="556">
        <v>35</v>
      </c>
      <c r="H18" s="556">
        <v>22</v>
      </c>
      <c r="I18" s="556"/>
      <c r="J18" s="556">
        <v>1</v>
      </c>
      <c r="K18" s="556"/>
      <c r="L18" s="557">
        <v>21</v>
      </c>
      <c r="M18" s="558">
        <f t="shared" si="3"/>
        <v>2.4752475247524753E-3</v>
      </c>
      <c r="N18" s="559">
        <f t="shared" si="1"/>
        <v>3.094059405940594E-2</v>
      </c>
      <c r="O18" s="559">
        <f t="shared" si="1"/>
        <v>0.9611576542269612</v>
      </c>
      <c r="P18" s="559">
        <f t="shared" si="1"/>
        <v>3.3320639756283322E-3</v>
      </c>
      <c r="Q18" s="559">
        <f t="shared" si="1"/>
        <v>2.0944402132520943E-3</v>
      </c>
      <c r="R18" s="559" t="str">
        <f t="shared" si="1"/>
        <v/>
      </c>
      <c r="S18" s="559">
        <f t="shared" si="1"/>
        <v>9.5201827875095204E-5</v>
      </c>
      <c r="T18" s="559" t="str">
        <f t="shared" si="1"/>
        <v/>
      </c>
      <c r="U18" s="560">
        <f t="shared" si="1"/>
        <v>1.9992383853769994E-3</v>
      </c>
    </row>
    <row r="19" spans="1:21" ht="14.25">
      <c r="A19" s="553" t="s">
        <v>25</v>
      </c>
      <c r="B19" s="475" t="s">
        <v>26</v>
      </c>
      <c r="C19" s="554">
        <v>11826</v>
      </c>
      <c r="D19" s="555">
        <v>264</v>
      </c>
      <c r="E19" s="556">
        <v>848</v>
      </c>
      <c r="F19" s="556">
        <v>7516</v>
      </c>
      <c r="G19" s="556">
        <v>10</v>
      </c>
      <c r="H19" s="556">
        <v>3188</v>
      </c>
      <c r="I19" s="556">
        <v>910</v>
      </c>
      <c r="J19" s="556">
        <v>1205</v>
      </c>
      <c r="K19" s="556">
        <v>634</v>
      </c>
      <c r="L19" s="557">
        <v>439</v>
      </c>
      <c r="M19" s="558">
        <f t="shared" si="3"/>
        <v>2.2323693556570268E-2</v>
      </c>
      <c r="N19" s="559">
        <f t="shared" si="1"/>
        <v>7.1706409605952981E-2</v>
      </c>
      <c r="O19" s="559">
        <f t="shared" si="1"/>
        <v>0.63554879079993232</v>
      </c>
      <c r="P19" s="559">
        <f t="shared" si="1"/>
        <v>8.4559445290038893E-4</v>
      </c>
      <c r="Q19" s="559">
        <f t="shared" si="1"/>
        <v>0.26957551158464399</v>
      </c>
      <c r="R19" s="559">
        <f t="shared" si="1"/>
        <v>7.6949095213935392E-2</v>
      </c>
      <c r="S19" s="559">
        <f t="shared" si="1"/>
        <v>0.10189413157449687</v>
      </c>
      <c r="T19" s="559">
        <f t="shared" si="1"/>
        <v>5.3610688313884658E-2</v>
      </c>
      <c r="U19" s="560">
        <f t="shared" si="1"/>
        <v>3.7121596482327074E-2</v>
      </c>
    </row>
    <row r="20" spans="1:21" ht="14.25">
      <c r="A20" s="553" t="s">
        <v>27</v>
      </c>
      <c r="B20" s="475" t="s">
        <v>28</v>
      </c>
      <c r="C20" s="554">
        <v>9100</v>
      </c>
      <c r="D20" s="555">
        <v>156</v>
      </c>
      <c r="E20" s="556">
        <v>1107</v>
      </c>
      <c r="F20" s="556">
        <v>6316</v>
      </c>
      <c r="G20" s="556">
        <v>950</v>
      </c>
      <c r="H20" s="556">
        <v>571</v>
      </c>
      <c r="I20" s="556">
        <v>414</v>
      </c>
      <c r="J20" s="556">
        <v>46</v>
      </c>
      <c r="K20" s="556">
        <v>2</v>
      </c>
      <c r="L20" s="557">
        <v>109</v>
      </c>
      <c r="M20" s="558">
        <f t="shared" si="3"/>
        <v>1.7142857142857144E-2</v>
      </c>
      <c r="N20" s="559">
        <f t="shared" si="1"/>
        <v>0.12164835164835165</v>
      </c>
      <c r="O20" s="559">
        <f t="shared" si="1"/>
        <v>0.69406593406593409</v>
      </c>
      <c r="P20" s="559">
        <f t="shared" si="1"/>
        <v>0.1043956043956044</v>
      </c>
      <c r="Q20" s="559">
        <f t="shared" si="1"/>
        <v>6.2747252747252749E-2</v>
      </c>
      <c r="R20" s="559">
        <f t="shared" si="1"/>
        <v>4.5494505494505497E-2</v>
      </c>
      <c r="S20" s="559">
        <f t="shared" si="1"/>
        <v>5.0549450549450554E-3</v>
      </c>
      <c r="T20" s="559">
        <f t="shared" si="1"/>
        <v>2.1978021978021978E-4</v>
      </c>
      <c r="U20" s="560">
        <f t="shared" si="1"/>
        <v>1.1978021978021978E-2</v>
      </c>
    </row>
    <row r="21" spans="1:21" s="109" customFormat="1" ht="15">
      <c r="A21" s="545" t="s">
        <v>101</v>
      </c>
      <c r="B21" s="578"/>
      <c r="C21" s="546">
        <f>SUM(C22:C32)</f>
        <v>40014</v>
      </c>
      <c r="D21" s="547">
        <f t="shared" ref="D21:L21" si="6">SUM(D22:D32)</f>
        <v>1735</v>
      </c>
      <c r="E21" s="548">
        <f t="shared" si="6"/>
        <v>4994</v>
      </c>
      <c r="F21" s="548">
        <f t="shared" si="6"/>
        <v>18004</v>
      </c>
      <c r="G21" s="548">
        <f t="shared" si="6"/>
        <v>7175</v>
      </c>
      <c r="H21" s="548">
        <f t="shared" si="6"/>
        <v>8107</v>
      </c>
      <c r="I21" s="548">
        <f t="shared" si="6"/>
        <v>3748</v>
      </c>
      <c r="J21" s="548">
        <f t="shared" si="6"/>
        <v>2337</v>
      </c>
      <c r="K21" s="548">
        <f t="shared" si="6"/>
        <v>949</v>
      </c>
      <c r="L21" s="549">
        <f t="shared" si="6"/>
        <v>1073</v>
      </c>
      <c r="M21" s="550">
        <f t="shared" si="3"/>
        <v>4.3359824061578449E-2</v>
      </c>
      <c r="N21" s="551">
        <f t="shared" si="1"/>
        <v>0.12480631778877394</v>
      </c>
      <c r="O21" s="551">
        <f t="shared" si="1"/>
        <v>0.44994252011795871</v>
      </c>
      <c r="P21" s="551">
        <f t="shared" si="1"/>
        <v>0.1793122407157495</v>
      </c>
      <c r="Q21" s="551">
        <f t="shared" si="1"/>
        <v>0.20260408856900086</v>
      </c>
      <c r="R21" s="551">
        <f t="shared" si="1"/>
        <v>9.3667216474234025E-2</v>
      </c>
      <c r="S21" s="551">
        <f t="shared" si="1"/>
        <v>5.8404558404558403E-2</v>
      </c>
      <c r="T21" s="551">
        <f t="shared" si="1"/>
        <v>2.3716699155295645E-2</v>
      </c>
      <c r="U21" s="552">
        <f t="shared" si="1"/>
        <v>2.6815614534912782E-2</v>
      </c>
    </row>
    <row r="22" spans="1:21" ht="14.25">
      <c r="A22" s="553" t="s">
        <v>30</v>
      </c>
      <c r="B22" s="475" t="s">
        <v>31</v>
      </c>
      <c r="C22" s="554">
        <v>2607</v>
      </c>
      <c r="D22" s="555">
        <v>223</v>
      </c>
      <c r="E22" s="556">
        <v>293</v>
      </c>
      <c r="F22" s="556">
        <v>1504</v>
      </c>
      <c r="G22" s="556">
        <v>587</v>
      </c>
      <c r="H22" s="556">
        <v>0</v>
      </c>
      <c r="I22" s="556"/>
      <c r="J22" s="556"/>
      <c r="K22" s="556"/>
      <c r="L22" s="557"/>
      <c r="M22" s="558">
        <f t="shared" si="3"/>
        <v>8.553893364019946E-2</v>
      </c>
      <c r="N22" s="559">
        <f t="shared" si="1"/>
        <v>0.11238971998465669</v>
      </c>
      <c r="O22" s="559">
        <f t="shared" si="1"/>
        <v>0.57690832374376677</v>
      </c>
      <c r="P22" s="559">
        <f t="shared" si="1"/>
        <v>0.22516302263137705</v>
      </c>
      <c r="Q22" s="559"/>
      <c r="R22" s="559" t="str">
        <f t="shared" si="1"/>
        <v/>
      </c>
      <c r="S22" s="559" t="str">
        <f t="shared" si="1"/>
        <v/>
      </c>
      <c r="T22" s="559" t="str">
        <f t="shared" si="1"/>
        <v/>
      </c>
      <c r="U22" s="560" t="str">
        <f t="shared" si="1"/>
        <v/>
      </c>
    </row>
    <row r="23" spans="1:21" ht="14.25">
      <c r="A23" s="553" t="s">
        <v>32</v>
      </c>
      <c r="B23" s="475" t="s">
        <v>33</v>
      </c>
      <c r="C23" s="554">
        <v>4143</v>
      </c>
      <c r="D23" s="555">
        <v>90</v>
      </c>
      <c r="E23" s="556">
        <v>1731</v>
      </c>
      <c r="F23" s="556">
        <v>1637</v>
      </c>
      <c r="G23" s="556">
        <v>426</v>
      </c>
      <c r="H23" s="556">
        <v>259</v>
      </c>
      <c r="I23" s="556"/>
      <c r="J23" s="556">
        <v>1</v>
      </c>
      <c r="K23" s="556">
        <v>253</v>
      </c>
      <c r="L23" s="557">
        <v>5</v>
      </c>
      <c r="M23" s="558">
        <f t="shared" si="3"/>
        <v>2.1723388848660392E-2</v>
      </c>
      <c r="N23" s="559">
        <f t="shared" si="1"/>
        <v>0.41781317885590152</v>
      </c>
      <c r="O23" s="559">
        <f t="shared" si="1"/>
        <v>0.39512430605841176</v>
      </c>
      <c r="P23" s="559">
        <f t="shared" si="1"/>
        <v>0.10282404055032585</v>
      </c>
      <c r="Q23" s="559">
        <f t="shared" si="1"/>
        <v>6.2515085686700458E-2</v>
      </c>
      <c r="R23" s="559" t="str">
        <f t="shared" si="1"/>
        <v/>
      </c>
      <c r="S23" s="559">
        <f t="shared" si="1"/>
        <v>2.4137098720733769E-4</v>
      </c>
      <c r="T23" s="559">
        <f t="shared" si="1"/>
        <v>6.1066859763456431E-2</v>
      </c>
      <c r="U23" s="560">
        <f t="shared" si="1"/>
        <v>1.2068549360366883E-3</v>
      </c>
    </row>
    <row r="24" spans="1:21" ht="14.25">
      <c r="A24" s="553" t="s">
        <v>34</v>
      </c>
      <c r="B24" s="475" t="s">
        <v>35</v>
      </c>
      <c r="C24" s="554">
        <v>4240</v>
      </c>
      <c r="D24" s="555">
        <v>29</v>
      </c>
      <c r="E24" s="556">
        <v>436</v>
      </c>
      <c r="F24" s="556">
        <v>3659</v>
      </c>
      <c r="G24" s="556">
        <v>71</v>
      </c>
      <c r="H24" s="556">
        <v>45</v>
      </c>
      <c r="I24" s="556">
        <v>19</v>
      </c>
      <c r="J24" s="556">
        <v>10</v>
      </c>
      <c r="K24" s="556"/>
      <c r="L24" s="557">
        <v>16</v>
      </c>
      <c r="M24" s="558">
        <f t="shared" si="3"/>
        <v>6.8396226415094342E-3</v>
      </c>
      <c r="N24" s="559">
        <f t="shared" si="1"/>
        <v>0.10283018867924529</v>
      </c>
      <c r="O24" s="559">
        <f t="shared" si="1"/>
        <v>0.86297169811320751</v>
      </c>
      <c r="P24" s="559">
        <f t="shared" si="1"/>
        <v>1.6745283018867924E-2</v>
      </c>
      <c r="Q24" s="559">
        <f t="shared" si="1"/>
        <v>1.0613207547169811E-2</v>
      </c>
      <c r="R24" s="559">
        <f t="shared" si="1"/>
        <v>4.481132075471698E-3</v>
      </c>
      <c r="S24" s="559">
        <f t="shared" si="1"/>
        <v>2.3584905660377358E-3</v>
      </c>
      <c r="T24" s="559" t="str">
        <f t="shared" si="1"/>
        <v/>
      </c>
      <c r="U24" s="560">
        <f t="shared" si="1"/>
        <v>3.7735849056603774E-3</v>
      </c>
    </row>
    <row r="25" spans="1:21" ht="14.25">
      <c r="A25" s="553" t="s">
        <v>36</v>
      </c>
      <c r="B25" s="475" t="s">
        <v>37</v>
      </c>
      <c r="C25" s="554">
        <v>3519</v>
      </c>
      <c r="D25" s="555">
        <v>91</v>
      </c>
      <c r="E25" s="556">
        <v>1062</v>
      </c>
      <c r="F25" s="556">
        <v>1647</v>
      </c>
      <c r="G25" s="556">
        <v>2</v>
      </c>
      <c r="H25" s="556">
        <v>717</v>
      </c>
      <c r="I25" s="556">
        <v>592</v>
      </c>
      <c r="J25" s="556">
        <v>20</v>
      </c>
      <c r="K25" s="556"/>
      <c r="L25" s="557">
        <v>105</v>
      </c>
      <c r="M25" s="558">
        <f t="shared" si="3"/>
        <v>2.5859619210002842E-2</v>
      </c>
      <c r="N25" s="559">
        <f t="shared" si="1"/>
        <v>0.30179028132992325</v>
      </c>
      <c r="O25" s="559">
        <f t="shared" si="1"/>
        <v>0.4680306905370844</v>
      </c>
      <c r="P25" s="559">
        <f t="shared" si="1"/>
        <v>5.6834327934072179E-4</v>
      </c>
      <c r="Q25" s="559">
        <f t="shared" si="1"/>
        <v>0.20375106564364875</v>
      </c>
      <c r="R25" s="559">
        <f t="shared" si="1"/>
        <v>0.16822961068485365</v>
      </c>
      <c r="S25" s="559">
        <f t="shared" si="1"/>
        <v>5.6834327934072179E-3</v>
      </c>
      <c r="T25" s="559" t="str">
        <f t="shared" si="1"/>
        <v/>
      </c>
      <c r="U25" s="560">
        <f t="shared" si="1"/>
        <v>2.9838022165387893E-2</v>
      </c>
    </row>
    <row r="26" spans="1:21" ht="14.25">
      <c r="A26" s="553" t="s">
        <v>38</v>
      </c>
      <c r="B26" s="475" t="s">
        <v>39</v>
      </c>
      <c r="C26" s="554">
        <v>4493</v>
      </c>
      <c r="D26" s="555">
        <v>10</v>
      </c>
      <c r="E26" s="556">
        <v>221</v>
      </c>
      <c r="F26" s="556">
        <v>2139</v>
      </c>
      <c r="G26" s="556">
        <v>391</v>
      </c>
      <c r="H26" s="556">
        <v>1732</v>
      </c>
      <c r="I26" s="556">
        <v>1649</v>
      </c>
      <c r="J26" s="556">
        <v>2</v>
      </c>
      <c r="K26" s="556">
        <v>17</v>
      </c>
      <c r="L26" s="557">
        <v>64</v>
      </c>
      <c r="M26" s="558">
        <f t="shared" si="3"/>
        <v>2.2256843979523702E-3</v>
      </c>
      <c r="N26" s="559">
        <f t="shared" si="1"/>
        <v>4.9187625194747384E-2</v>
      </c>
      <c r="O26" s="559">
        <f t="shared" si="1"/>
        <v>0.476073892722012</v>
      </c>
      <c r="P26" s="559">
        <f t="shared" si="1"/>
        <v>8.7024259959937678E-2</v>
      </c>
      <c r="Q26" s="559">
        <f t="shared" si="1"/>
        <v>0.38548853772535052</v>
      </c>
      <c r="R26" s="559">
        <f t="shared" si="1"/>
        <v>0.36701535722234585</v>
      </c>
      <c r="S26" s="559">
        <f t="shared" si="1"/>
        <v>4.4513687959047408E-4</v>
      </c>
      <c r="T26" s="559">
        <f t="shared" si="1"/>
        <v>3.7836634765190296E-3</v>
      </c>
      <c r="U26" s="560">
        <f t="shared" si="1"/>
        <v>1.4244380146895171E-2</v>
      </c>
    </row>
    <row r="27" spans="1:21" ht="14.25">
      <c r="A27" s="553" t="s">
        <v>40</v>
      </c>
      <c r="B27" s="475" t="s">
        <v>41</v>
      </c>
      <c r="C27" s="554">
        <v>1816</v>
      </c>
      <c r="D27" s="555">
        <v>1</v>
      </c>
      <c r="E27" s="556">
        <v>58</v>
      </c>
      <c r="F27" s="556">
        <v>1030</v>
      </c>
      <c r="G27" s="556">
        <v>517</v>
      </c>
      <c r="H27" s="556">
        <v>210</v>
      </c>
      <c r="I27" s="556"/>
      <c r="J27" s="556">
        <v>1</v>
      </c>
      <c r="K27" s="556">
        <v>111</v>
      </c>
      <c r="L27" s="557">
        <v>98</v>
      </c>
      <c r="M27" s="558">
        <f t="shared" si="3"/>
        <v>5.506607929515419E-4</v>
      </c>
      <c r="N27" s="559">
        <f t="shared" si="1"/>
        <v>3.1938325991189426E-2</v>
      </c>
      <c r="O27" s="559">
        <f t="shared" si="1"/>
        <v>0.56718061674008813</v>
      </c>
      <c r="P27" s="559">
        <f t="shared" si="1"/>
        <v>0.28469162995594716</v>
      </c>
      <c r="Q27" s="559">
        <f t="shared" si="1"/>
        <v>0.11563876651982379</v>
      </c>
      <c r="R27" s="559" t="str">
        <f t="shared" si="1"/>
        <v/>
      </c>
      <c r="S27" s="559">
        <f t="shared" si="1"/>
        <v>5.506607929515419E-4</v>
      </c>
      <c r="T27" s="559">
        <f t="shared" si="1"/>
        <v>6.1123348017621149E-2</v>
      </c>
      <c r="U27" s="560">
        <f t="shared" si="1"/>
        <v>5.3964757709251104E-2</v>
      </c>
    </row>
    <row r="28" spans="1:21" ht="14.25">
      <c r="A28" s="553" t="s">
        <v>42</v>
      </c>
      <c r="B28" s="475" t="s">
        <v>43</v>
      </c>
      <c r="C28" s="554">
        <v>4296</v>
      </c>
      <c r="D28" s="555">
        <v>1149</v>
      </c>
      <c r="E28" s="556">
        <v>29</v>
      </c>
      <c r="F28" s="556">
        <v>293</v>
      </c>
      <c r="G28" s="556">
        <v>1037</v>
      </c>
      <c r="H28" s="556">
        <v>1789</v>
      </c>
      <c r="I28" s="556">
        <v>656</v>
      </c>
      <c r="J28" s="556">
        <v>292</v>
      </c>
      <c r="K28" s="556">
        <v>223</v>
      </c>
      <c r="L28" s="557">
        <v>618</v>
      </c>
      <c r="M28" s="558">
        <f t="shared" si="3"/>
        <v>0.26745810055865921</v>
      </c>
      <c r="N28" s="559">
        <f t="shared" si="1"/>
        <v>6.7504655493482307E-3</v>
      </c>
      <c r="O28" s="559">
        <f t="shared" si="1"/>
        <v>6.8202979515828682E-2</v>
      </c>
      <c r="P28" s="559">
        <f t="shared" si="1"/>
        <v>0.24138733705772811</v>
      </c>
      <c r="Q28" s="559">
        <f t="shared" si="1"/>
        <v>0.41643389199255121</v>
      </c>
      <c r="R28" s="559">
        <f t="shared" si="1"/>
        <v>0.1527001862197393</v>
      </c>
      <c r="S28" s="559">
        <f t="shared" si="1"/>
        <v>6.7970204841713219E-2</v>
      </c>
      <c r="T28" s="559">
        <f t="shared" si="1"/>
        <v>5.1908752327746742E-2</v>
      </c>
      <c r="U28" s="560">
        <f t="shared" si="1"/>
        <v>0.14385474860335196</v>
      </c>
    </row>
    <row r="29" spans="1:21" ht="14.25">
      <c r="A29" s="553" t="s">
        <v>44</v>
      </c>
      <c r="B29" s="475" t="s">
        <v>45</v>
      </c>
      <c r="C29" s="554">
        <v>4406</v>
      </c>
      <c r="D29" s="555">
        <v>84</v>
      </c>
      <c r="E29" s="556">
        <v>590</v>
      </c>
      <c r="F29" s="556">
        <v>2068</v>
      </c>
      <c r="G29" s="556">
        <v>193</v>
      </c>
      <c r="H29" s="556">
        <v>1471</v>
      </c>
      <c r="I29" s="556">
        <v>6</v>
      </c>
      <c r="J29" s="556">
        <v>1119</v>
      </c>
      <c r="K29" s="556">
        <v>339</v>
      </c>
      <c r="L29" s="557">
        <v>7</v>
      </c>
      <c r="M29" s="558">
        <f t="shared" si="3"/>
        <v>1.9064911484339538E-2</v>
      </c>
      <c r="N29" s="559">
        <f t="shared" si="1"/>
        <v>0.13390830685428962</v>
      </c>
      <c r="O29" s="559">
        <f t="shared" si="1"/>
        <v>0.4693599636858829</v>
      </c>
      <c r="P29" s="559">
        <f t="shared" si="1"/>
        <v>4.380390376758965E-2</v>
      </c>
      <c r="Q29" s="559">
        <f t="shared" si="1"/>
        <v>0.33386291420789832</v>
      </c>
      <c r="R29" s="559">
        <f t="shared" si="1"/>
        <v>1.3617793917385383E-3</v>
      </c>
      <c r="S29" s="559">
        <f t="shared" si="1"/>
        <v>0.25397185655923743</v>
      </c>
      <c r="T29" s="559">
        <f t="shared" si="1"/>
        <v>7.6940535633227419E-2</v>
      </c>
      <c r="U29" s="560">
        <f t="shared" si="1"/>
        <v>1.5887426236949613E-3</v>
      </c>
    </row>
    <row r="30" spans="1:21" ht="14.25">
      <c r="A30" s="553" t="s">
        <v>46</v>
      </c>
      <c r="B30" s="475" t="s">
        <v>47</v>
      </c>
      <c r="C30" s="554">
        <v>5049</v>
      </c>
      <c r="D30" s="555">
        <v>50</v>
      </c>
      <c r="E30" s="556">
        <v>517</v>
      </c>
      <c r="F30" s="556">
        <v>3826</v>
      </c>
      <c r="G30" s="556">
        <v>106</v>
      </c>
      <c r="H30" s="556">
        <v>550</v>
      </c>
      <c r="I30" s="556">
        <v>448</v>
      </c>
      <c r="J30" s="556">
        <v>26</v>
      </c>
      <c r="K30" s="556">
        <v>5</v>
      </c>
      <c r="L30" s="557">
        <v>71</v>
      </c>
      <c r="M30" s="558">
        <f t="shared" si="3"/>
        <v>9.9029510794216673E-3</v>
      </c>
      <c r="N30" s="559">
        <f t="shared" si="1"/>
        <v>0.10239651416122005</v>
      </c>
      <c r="O30" s="559">
        <f t="shared" si="1"/>
        <v>0.75777381659734599</v>
      </c>
      <c r="P30" s="559">
        <f t="shared" si="1"/>
        <v>2.0994256288373935E-2</v>
      </c>
      <c r="Q30" s="559">
        <f t="shared" si="1"/>
        <v>0.10893246187363835</v>
      </c>
      <c r="R30" s="559">
        <f t="shared" si="1"/>
        <v>8.8730441671618143E-2</v>
      </c>
      <c r="S30" s="559">
        <f t="shared" si="1"/>
        <v>5.1495345612992674E-3</v>
      </c>
      <c r="T30" s="559">
        <f t="shared" si="1"/>
        <v>9.9029510794216668E-4</v>
      </c>
      <c r="U30" s="560">
        <f t="shared" si="1"/>
        <v>1.4062190532778768E-2</v>
      </c>
    </row>
    <row r="31" spans="1:21" ht="14.25">
      <c r="A31" s="553" t="s">
        <v>48</v>
      </c>
      <c r="B31" s="475" t="s">
        <v>49</v>
      </c>
      <c r="C31" s="554">
        <v>1650</v>
      </c>
      <c r="D31" s="555"/>
      <c r="E31" s="556"/>
      <c r="F31" s="556">
        <v>95</v>
      </c>
      <c r="G31" s="556">
        <v>1110</v>
      </c>
      <c r="H31" s="556">
        <v>445</v>
      </c>
      <c r="I31" s="556">
        <v>373</v>
      </c>
      <c r="J31" s="556">
        <v>2</v>
      </c>
      <c r="K31" s="556">
        <v>1</v>
      </c>
      <c r="L31" s="557">
        <v>69</v>
      </c>
      <c r="M31" s="558" t="str">
        <f t="shared" si="3"/>
        <v/>
      </c>
      <c r="N31" s="559" t="str">
        <f t="shared" si="1"/>
        <v/>
      </c>
      <c r="O31" s="559">
        <f t="shared" si="1"/>
        <v>5.7575757575757579E-2</v>
      </c>
      <c r="P31" s="559">
        <f t="shared" si="1"/>
        <v>0.67272727272727273</v>
      </c>
      <c r="Q31" s="559">
        <f t="shared" si="1"/>
        <v>0.26969696969696971</v>
      </c>
      <c r="R31" s="559">
        <f t="shared" si="1"/>
        <v>0.22606060606060607</v>
      </c>
      <c r="S31" s="559">
        <f t="shared" si="1"/>
        <v>1.2121212121212121E-3</v>
      </c>
      <c r="T31" s="559">
        <f t="shared" si="1"/>
        <v>6.0606060606060606E-4</v>
      </c>
      <c r="U31" s="560">
        <f t="shared" si="1"/>
        <v>4.1818181818181817E-2</v>
      </c>
    </row>
    <row r="32" spans="1:21" ht="15" thickBot="1">
      <c r="A32" s="561" t="s">
        <v>50</v>
      </c>
      <c r="B32" s="477" t="s">
        <v>51</v>
      </c>
      <c r="C32" s="562">
        <v>3795</v>
      </c>
      <c r="D32" s="563">
        <v>8</v>
      </c>
      <c r="E32" s="564">
        <v>57</v>
      </c>
      <c r="F32" s="564">
        <v>106</v>
      </c>
      <c r="G32" s="564">
        <v>2735</v>
      </c>
      <c r="H32" s="564">
        <v>889</v>
      </c>
      <c r="I32" s="564">
        <v>5</v>
      </c>
      <c r="J32" s="564">
        <v>864</v>
      </c>
      <c r="K32" s="564"/>
      <c r="L32" s="565">
        <v>20</v>
      </c>
      <c r="M32" s="566">
        <f t="shared" si="3"/>
        <v>2.1080368906455861E-3</v>
      </c>
      <c r="N32" s="567">
        <f t="shared" si="1"/>
        <v>1.5019762845849802E-2</v>
      </c>
      <c r="O32" s="567">
        <f t="shared" si="1"/>
        <v>2.7931488801054019E-2</v>
      </c>
      <c r="P32" s="567">
        <f t="shared" si="1"/>
        <v>0.72068511198945984</v>
      </c>
      <c r="Q32" s="567">
        <f t="shared" si="1"/>
        <v>0.23425559947299077</v>
      </c>
      <c r="R32" s="567">
        <f t="shared" si="1"/>
        <v>1.3175230566534915E-3</v>
      </c>
      <c r="S32" s="567">
        <f t="shared" si="1"/>
        <v>0.22766798418972331</v>
      </c>
      <c r="T32" s="567" t="str">
        <f t="shared" si="1"/>
        <v/>
      </c>
      <c r="U32" s="568">
        <f t="shared" si="1"/>
        <v>5.270092226613966E-3</v>
      </c>
    </row>
    <row r="33" spans="1:21" s="109" customFormat="1" ht="15">
      <c r="A33" s="537" t="s">
        <v>54</v>
      </c>
      <c r="B33" s="478"/>
      <c r="C33" s="538">
        <f>SUM(C34:C45)</f>
        <v>45579</v>
      </c>
      <c r="D33" s="539">
        <f t="shared" ref="D33:L33" si="7">SUM(D34:D45)</f>
        <v>33</v>
      </c>
      <c r="E33" s="540">
        <f t="shared" si="7"/>
        <v>777</v>
      </c>
      <c r="F33" s="540">
        <f t="shared" si="7"/>
        <v>17712</v>
      </c>
      <c r="G33" s="540">
        <f t="shared" si="7"/>
        <v>4510</v>
      </c>
      <c r="H33" s="540">
        <f t="shared" si="7"/>
        <v>22547</v>
      </c>
      <c r="I33" s="540">
        <f t="shared" si="7"/>
        <v>6480</v>
      </c>
      <c r="J33" s="540">
        <f t="shared" si="7"/>
        <v>2771</v>
      </c>
      <c r="K33" s="540">
        <f t="shared" si="7"/>
        <v>10286</v>
      </c>
      <c r="L33" s="541">
        <f t="shared" si="7"/>
        <v>3010</v>
      </c>
      <c r="M33" s="542">
        <f t="shared" si="3"/>
        <v>7.2401763970249462E-4</v>
      </c>
      <c r="N33" s="543">
        <f t="shared" si="1"/>
        <v>1.7047324425722373E-2</v>
      </c>
      <c r="O33" s="543">
        <f t="shared" si="1"/>
        <v>0.38860001316395709</v>
      </c>
      <c r="P33" s="543">
        <f t="shared" si="1"/>
        <v>9.8949077426007587E-2</v>
      </c>
      <c r="Q33" s="543">
        <f t="shared" si="1"/>
        <v>0.49467956734461044</v>
      </c>
      <c r="R33" s="543">
        <f t="shared" si="1"/>
        <v>0.14217073652339893</v>
      </c>
      <c r="S33" s="543">
        <f t="shared" si="1"/>
        <v>6.0795541806533709E-2</v>
      </c>
      <c r="T33" s="543">
        <f t="shared" si="1"/>
        <v>0.22567410430241996</v>
      </c>
      <c r="U33" s="544">
        <f t="shared" si="1"/>
        <v>6.6039184712257837E-2</v>
      </c>
    </row>
    <row r="34" spans="1:21" ht="14.25">
      <c r="A34" s="553" t="s">
        <v>55</v>
      </c>
      <c r="B34" s="475" t="s">
        <v>56</v>
      </c>
      <c r="C34" s="554">
        <v>323</v>
      </c>
      <c r="D34" s="555"/>
      <c r="E34" s="556"/>
      <c r="F34" s="556"/>
      <c r="G34" s="556"/>
      <c r="H34" s="556">
        <v>323</v>
      </c>
      <c r="I34" s="556"/>
      <c r="J34" s="556">
        <v>322</v>
      </c>
      <c r="K34" s="556">
        <v>1</v>
      </c>
      <c r="L34" s="557"/>
      <c r="M34" s="558" t="str">
        <f t="shared" si="3"/>
        <v/>
      </c>
      <c r="N34" s="559" t="str">
        <f t="shared" si="1"/>
        <v/>
      </c>
      <c r="O34" s="559" t="str">
        <f t="shared" si="1"/>
        <v/>
      </c>
      <c r="P34" s="559" t="str">
        <f t="shared" si="1"/>
        <v/>
      </c>
      <c r="Q34" s="559">
        <f t="shared" si="1"/>
        <v>1</v>
      </c>
      <c r="R34" s="559" t="str">
        <f t="shared" si="1"/>
        <v/>
      </c>
      <c r="S34" s="559">
        <f t="shared" si="1"/>
        <v>0.99690402476780182</v>
      </c>
      <c r="T34" s="559">
        <f t="shared" si="1"/>
        <v>3.0959752321981426E-3</v>
      </c>
      <c r="U34" s="560" t="str">
        <f t="shared" si="1"/>
        <v/>
      </c>
    </row>
    <row r="35" spans="1:21" ht="14.25">
      <c r="A35" s="553" t="s">
        <v>57</v>
      </c>
      <c r="B35" s="475" t="s">
        <v>58</v>
      </c>
      <c r="C35" s="554">
        <v>549</v>
      </c>
      <c r="D35" s="555"/>
      <c r="E35" s="556"/>
      <c r="F35" s="556"/>
      <c r="G35" s="556"/>
      <c r="H35" s="556">
        <v>549</v>
      </c>
      <c r="I35" s="556"/>
      <c r="J35" s="556"/>
      <c r="K35" s="556">
        <v>549</v>
      </c>
      <c r="L35" s="557"/>
      <c r="M35" s="558" t="str">
        <f t="shared" si="3"/>
        <v/>
      </c>
      <c r="N35" s="559" t="str">
        <f t="shared" si="1"/>
        <v/>
      </c>
      <c r="O35" s="559" t="str">
        <f t="shared" si="1"/>
        <v/>
      </c>
      <c r="P35" s="559" t="str">
        <f t="shared" si="1"/>
        <v/>
      </c>
      <c r="Q35" s="559">
        <f t="shared" si="1"/>
        <v>1</v>
      </c>
      <c r="R35" s="559" t="str">
        <f t="shared" si="1"/>
        <v/>
      </c>
      <c r="S35" s="559" t="str">
        <f t="shared" si="1"/>
        <v/>
      </c>
      <c r="T35" s="559">
        <f t="shared" si="1"/>
        <v>1</v>
      </c>
      <c r="U35" s="560" t="str">
        <f t="shared" si="1"/>
        <v/>
      </c>
    </row>
    <row r="36" spans="1:21" ht="14.25">
      <c r="A36" s="553" t="s">
        <v>59</v>
      </c>
      <c r="B36" s="475" t="s">
        <v>60</v>
      </c>
      <c r="C36" s="554">
        <v>4156</v>
      </c>
      <c r="D36" s="555">
        <v>23</v>
      </c>
      <c r="E36" s="556">
        <v>127</v>
      </c>
      <c r="F36" s="556">
        <v>4005</v>
      </c>
      <c r="G36" s="556"/>
      <c r="H36" s="556">
        <v>1</v>
      </c>
      <c r="I36" s="556"/>
      <c r="J36" s="556"/>
      <c r="K36" s="556">
        <v>1</v>
      </c>
      <c r="L36" s="557"/>
      <c r="M36" s="558">
        <f t="shared" si="3"/>
        <v>5.5341674687199227E-3</v>
      </c>
      <c r="N36" s="559">
        <f t="shared" si="1"/>
        <v>3.0558229066410009E-2</v>
      </c>
      <c r="O36" s="559">
        <f t="shared" si="1"/>
        <v>0.9636669874879692</v>
      </c>
      <c r="P36" s="559" t="str">
        <f t="shared" si="1"/>
        <v/>
      </c>
      <c r="Q36" s="559">
        <f t="shared" si="1"/>
        <v>2.4061597690086623E-4</v>
      </c>
      <c r="R36" s="559" t="str">
        <f t="shared" si="1"/>
        <v/>
      </c>
      <c r="S36" s="559" t="str">
        <f t="shared" si="1"/>
        <v/>
      </c>
      <c r="T36" s="559">
        <f t="shared" si="1"/>
        <v>2.4061597690086623E-4</v>
      </c>
      <c r="U36" s="560" t="str">
        <f t="shared" si="1"/>
        <v/>
      </c>
    </row>
    <row r="37" spans="1:21" ht="14.25">
      <c r="A37" s="553" t="s">
        <v>63</v>
      </c>
      <c r="B37" s="475" t="s">
        <v>62</v>
      </c>
      <c r="C37" s="554">
        <v>5568</v>
      </c>
      <c r="D37" s="555"/>
      <c r="E37" s="556"/>
      <c r="F37" s="556"/>
      <c r="G37" s="556"/>
      <c r="H37" s="556">
        <v>5568</v>
      </c>
      <c r="I37" s="556"/>
      <c r="J37" s="556">
        <v>1969</v>
      </c>
      <c r="K37" s="556">
        <v>3595</v>
      </c>
      <c r="L37" s="557">
        <v>4</v>
      </c>
      <c r="M37" s="558" t="str">
        <f t="shared" si="3"/>
        <v/>
      </c>
      <c r="N37" s="559" t="str">
        <f t="shared" si="1"/>
        <v/>
      </c>
      <c r="O37" s="559" t="str">
        <f t="shared" si="1"/>
        <v/>
      </c>
      <c r="P37" s="559" t="str">
        <f t="shared" si="1"/>
        <v/>
      </c>
      <c r="Q37" s="559">
        <f t="shared" si="1"/>
        <v>1</v>
      </c>
      <c r="R37" s="559" t="str">
        <f t="shared" si="1"/>
        <v/>
      </c>
      <c r="S37" s="559">
        <f t="shared" si="1"/>
        <v>0.3536278735632184</v>
      </c>
      <c r="T37" s="559">
        <f t="shared" si="1"/>
        <v>0.64565373563218387</v>
      </c>
      <c r="U37" s="560">
        <f t="shared" si="1"/>
        <v>7.1839080459770114E-4</v>
      </c>
    </row>
    <row r="38" spans="1:21" ht="14.25">
      <c r="A38" s="553" t="s">
        <v>64</v>
      </c>
      <c r="B38" s="475" t="s">
        <v>65</v>
      </c>
      <c r="C38" s="554">
        <v>2074</v>
      </c>
      <c r="D38" s="555"/>
      <c r="E38" s="556">
        <v>474</v>
      </c>
      <c r="F38" s="556">
        <v>681</v>
      </c>
      <c r="G38" s="556"/>
      <c r="H38" s="556">
        <v>919</v>
      </c>
      <c r="I38" s="556"/>
      <c r="J38" s="556">
        <v>4</v>
      </c>
      <c r="K38" s="556">
        <v>906</v>
      </c>
      <c r="L38" s="557">
        <v>9</v>
      </c>
      <c r="M38" s="558" t="str">
        <f t="shared" si="3"/>
        <v/>
      </c>
      <c r="N38" s="559">
        <f t="shared" si="1"/>
        <v>0.22854387656702024</v>
      </c>
      <c r="O38" s="559">
        <f t="shared" si="1"/>
        <v>0.328351012536162</v>
      </c>
      <c r="P38" s="559" t="str">
        <f t="shared" si="1"/>
        <v/>
      </c>
      <c r="Q38" s="559">
        <f t="shared" si="1"/>
        <v>0.44310511089681776</v>
      </c>
      <c r="R38" s="559" t="str">
        <f t="shared" si="1"/>
        <v/>
      </c>
      <c r="S38" s="559">
        <f t="shared" si="1"/>
        <v>1.9286403085824494E-3</v>
      </c>
      <c r="T38" s="559">
        <f t="shared" si="1"/>
        <v>0.43683702989392476</v>
      </c>
      <c r="U38" s="560">
        <f t="shared" ref="U38:U53" si="8">IF(L38="","",L38/$C38)</f>
        <v>4.339440694310511E-3</v>
      </c>
    </row>
    <row r="39" spans="1:21" ht="14.25">
      <c r="A39" s="553" t="s">
        <v>66</v>
      </c>
      <c r="B39" s="475" t="s">
        <v>67</v>
      </c>
      <c r="C39" s="554">
        <v>3508</v>
      </c>
      <c r="D39" s="555"/>
      <c r="E39" s="556"/>
      <c r="F39" s="556">
        <v>756</v>
      </c>
      <c r="G39" s="556">
        <v>926</v>
      </c>
      <c r="H39" s="556">
        <v>1826</v>
      </c>
      <c r="I39" s="556"/>
      <c r="J39" s="556">
        <v>2</v>
      </c>
      <c r="K39" s="556">
        <v>1814</v>
      </c>
      <c r="L39" s="557">
        <v>10</v>
      </c>
      <c r="M39" s="558" t="str">
        <f t="shared" si="3"/>
        <v/>
      </c>
      <c r="N39" s="559" t="str">
        <f t="shared" si="3"/>
        <v/>
      </c>
      <c r="O39" s="559">
        <f t="shared" si="3"/>
        <v>0.21550741163055873</v>
      </c>
      <c r="P39" s="559">
        <f t="shared" si="3"/>
        <v>0.26396807297605474</v>
      </c>
      <c r="Q39" s="559">
        <f t="shared" si="3"/>
        <v>0.52052451539338651</v>
      </c>
      <c r="R39" s="559" t="str">
        <f t="shared" si="3"/>
        <v/>
      </c>
      <c r="S39" s="559">
        <f t="shared" si="3"/>
        <v>5.7012542759407071E-4</v>
      </c>
      <c r="T39" s="559">
        <f t="shared" si="3"/>
        <v>0.51710376282782211</v>
      </c>
      <c r="U39" s="560">
        <f t="shared" si="8"/>
        <v>2.8506271379703536E-3</v>
      </c>
    </row>
    <row r="40" spans="1:21" ht="14.25">
      <c r="A40" s="553" t="s">
        <v>70</v>
      </c>
      <c r="B40" s="475" t="s">
        <v>69</v>
      </c>
      <c r="C40" s="554">
        <v>8143</v>
      </c>
      <c r="D40" s="555"/>
      <c r="E40" s="556"/>
      <c r="F40" s="556"/>
      <c r="G40" s="556"/>
      <c r="H40" s="556">
        <v>8143</v>
      </c>
      <c r="I40" s="556">
        <v>6480</v>
      </c>
      <c r="J40" s="556">
        <v>10</v>
      </c>
      <c r="K40" s="556"/>
      <c r="L40" s="557">
        <v>1653</v>
      </c>
      <c r="M40" s="558" t="str">
        <f t="shared" si="3"/>
        <v/>
      </c>
      <c r="N40" s="559" t="str">
        <f t="shared" si="3"/>
        <v/>
      </c>
      <c r="O40" s="559" t="str">
        <f t="shared" si="3"/>
        <v/>
      </c>
      <c r="P40" s="559" t="str">
        <f t="shared" si="3"/>
        <v/>
      </c>
      <c r="Q40" s="559">
        <f t="shared" si="3"/>
        <v>1</v>
      </c>
      <c r="R40" s="559">
        <f t="shared" si="3"/>
        <v>0.79577551271030333</v>
      </c>
      <c r="S40" s="559">
        <f t="shared" si="3"/>
        <v>1.2280486307257768E-3</v>
      </c>
      <c r="T40" s="559" t="str">
        <f t="shared" si="3"/>
        <v/>
      </c>
      <c r="U40" s="560">
        <f t="shared" si="8"/>
        <v>0.20299643865897091</v>
      </c>
    </row>
    <row r="41" spans="1:21" ht="14.25">
      <c r="A41" s="553" t="s">
        <v>71</v>
      </c>
      <c r="B41" s="475" t="s">
        <v>72</v>
      </c>
      <c r="C41" s="554">
        <v>7492</v>
      </c>
      <c r="D41" s="555">
        <v>10</v>
      </c>
      <c r="E41" s="556">
        <v>89</v>
      </c>
      <c r="F41" s="556">
        <v>6765</v>
      </c>
      <c r="G41" s="556">
        <v>226</v>
      </c>
      <c r="H41" s="556">
        <v>402</v>
      </c>
      <c r="I41" s="556"/>
      <c r="J41" s="556">
        <v>3</v>
      </c>
      <c r="K41" s="556">
        <v>396</v>
      </c>
      <c r="L41" s="557">
        <v>3</v>
      </c>
      <c r="M41" s="558">
        <f t="shared" si="3"/>
        <v>1.3347570742124934E-3</v>
      </c>
      <c r="N41" s="559">
        <f t="shared" si="3"/>
        <v>1.187933796049119E-2</v>
      </c>
      <c r="O41" s="559">
        <f t="shared" si="3"/>
        <v>0.90296316070475169</v>
      </c>
      <c r="P41" s="559">
        <f t="shared" si="3"/>
        <v>3.0165509877202349E-2</v>
      </c>
      <c r="Q41" s="559">
        <f t="shared" si="3"/>
        <v>5.3657234383342231E-2</v>
      </c>
      <c r="R41" s="559" t="str">
        <f t="shared" si="3"/>
        <v/>
      </c>
      <c r="S41" s="559">
        <f t="shared" si="3"/>
        <v>4.0042712226374797E-4</v>
      </c>
      <c r="T41" s="559">
        <f t="shared" si="3"/>
        <v>5.2856380138814739E-2</v>
      </c>
      <c r="U41" s="560">
        <f t="shared" si="8"/>
        <v>4.0042712226374797E-4</v>
      </c>
    </row>
    <row r="42" spans="1:21" ht="14.25">
      <c r="A42" s="553" t="s">
        <v>73</v>
      </c>
      <c r="B42" s="475" t="s">
        <v>74</v>
      </c>
      <c r="C42" s="554">
        <v>3420</v>
      </c>
      <c r="D42" s="555"/>
      <c r="E42" s="556">
        <v>65</v>
      </c>
      <c r="F42" s="556">
        <v>2131</v>
      </c>
      <c r="G42" s="556">
        <v>637</v>
      </c>
      <c r="H42" s="556">
        <v>587</v>
      </c>
      <c r="I42" s="556"/>
      <c r="J42" s="556">
        <v>423</v>
      </c>
      <c r="K42" s="556">
        <v>119</v>
      </c>
      <c r="L42" s="557">
        <v>45</v>
      </c>
      <c r="M42" s="558" t="str">
        <f t="shared" si="3"/>
        <v/>
      </c>
      <c r="N42" s="559">
        <f t="shared" si="3"/>
        <v>1.9005847953216373E-2</v>
      </c>
      <c r="O42" s="559">
        <f t="shared" si="3"/>
        <v>0.62309941520467838</v>
      </c>
      <c r="P42" s="559">
        <f t="shared" si="3"/>
        <v>0.18625730994152045</v>
      </c>
      <c r="Q42" s="559">
        <f t="shared" si="3"/>
        <v>0.17163742690058478</v>
      </c>
      <c r="R42" s="559" t="str">
        <f t="shared" si="3"/>
        <v/>
      </c>
      <c r="S42" s="559">
        <f t="shared" si="3"/>
        <v>0.12368421052631579</v>
      </c>
      <c r="T42" s="559">
        <f t="shared" si="3"/>
        <v>3.47953216374269E-2</v>
      </c>
      <c r="U42" s="560">
        <f t="shared" si="8"/>
        <v>1.3157894736842105E-2</v>
      </c>
    </row>
    <row r="43" spans="1:21" ht="14.25">
      <c r="A43" s="553" t="s">
        <v>75</v>
      </c>
      <c r="B43" s="475" t="s">
        <v>76</v>
      </c>
      <c r="C43" s="554">
        <v>1229</v>
      </c>
      <c r="D43" s="555"/>
      <c r="E43" s="556"/>
      <c r="F43" s="556"/>
      <c r="G43" s="556"/>
      <c r="H43" s="556">
        <v>1229</v>
      </c>
      <c r="I43" s="556"/>
      <c r="J43" s="556"/>
      <c r="K43" s="556">
        <v>1</v>
      </c>
      <c r="L43" s="557">
        <v>1228</v>
      </c>
      <c r="M43" s="558" t="str">
        <f t="shared" si="3"/>
        <v/>
      </c>
      <c r="N43" s="559" t="str">
        <f t="shared" si="3"/>
        <v/>
      </c>
      <c r="O43" s="559" t="str">
        <f t="shared" si="3"/>
        <v/>
      </c>
      <c r="P43" s="559" t="str">
        <f t="shared" si="3"/>
        <v/>
      </c>
      <c r="Q43" s="559">
        <f t="shared" si="3"/>
        <v>1</v>
      </c>
      <c r="R43" s="559" t="str">
        <f t="shared" si="3"/>
        <v/>
      </c>
      <c r="S43" s="559" t="str">
        <f t="shared" si="3"/>
        <v/>
      </c>
      <c r="T43" s="559">
        <f t="shared" si="3"/>
        <v>8.1366965012205042E-4</v>
      </c>
      <c r="U43" s="560">
        <f t="shared" si="8"/>
        <v>0.99918633034987792</v>
      </c>
    </row>
    <row r="44" spans="1:21" ht="14.25">
      <c r="A44" s="553" t="s">
        <v>77</v>
      </c>
      <c r="B44" s="475" t="s">
        <v>78</v>
      </c>
      <c r="C44" s="554">
        <v>3242</v>
      </c>
      <c r="D44" s="555"/>
      <c r="E44" s="556">
        <v>11</v>
      </c>
      <c r="F44" s="556">
        <v>3177</v>
      </c>
      <c r="G44" s="556">
        <v>4</v>
      </c>
      <c r="H44" s="556">
        <v>50</v>
      </c>
      <c r="I44" s="556"/>
      <c r="J44" s="556"/>
      <c r="K44" s="556">
        <v>10</v>
      </c>
      <c r="L44" s="557">
        <v>40</v>
      </c>
      <c r="M44" s="558" t="str">
        <f t="shared" si="3"/>
        <v/>
      </c>
      <c r="N44" s="559">
        <f t="shared" si="3"/>
        <v>3.3929673041332509E-3</v>
      </c>
      <c r="O44" s="559">
        <f t="shared" si="3"/>
        <v>0.97995064774830354</v>
      </c>
      <c r="P44" s="559">
        <f t="shared" si="3"/>
        <v>1.2338062924120913E-3</v>
      </c>
      <c r="Q44" s="559">
        <f t="shared" si="3"/>
        <v>1.5422578655151141E-2</v>
      </c>
      <c r="R44" s="559" t="str">
        <f t="shared" si="3"/>
        <v/>
      </c>
      <c r="S44" s="559" t="str">
        <f t="shared" si="3"/>
        <v/>
      </c>
      <c r="T44" s="559">
        <f t="shared" si="3"/>
        <v>3.0845157310302285E-3</v>
      </c>
      <c r="U44" s="560">
        <f t="shared" si="8"/>
        <v>1.2338062924120914E-2</v>
      </c>
    </row>
    <row r="45" spans="1:21" ht="15" thickBot="1">
      <c r="A45" s="561" t="s">
        <v>79</v>
      </c>
      <c r="B45" s="477" t="s">
        <v>80</v>
      </c>
      <c r="C45" s="562">
        <v>5875</v>
      </c>
      <c r="D45" s="563"/>
      <c r="E45" s="564">
        <v>11</v>
      </c>
      <c r="F45" s="564">
        <v>197</v>
      </c>
      <c r="G45" s="564">
        <v>2717</v>
      </c>
      <c r="H45" s="564">
        <v>2950</v>
      </c>
      <c r="I45" s="564"/>
      <c r="J45" s="564">
        <v>38</v>
      </c>
      <c r="K45" s="564">
        <v>2894</v>
      </c>
      <c r="L45" s="565">
        <v>18</v>
      </c>
      <c r="M45" s="566" t="str">
        <f t="shared" si="3"/>
        <v/>
      </c>
      <c r="N45" s="567">
        <f t="shared" si="3"/>
        <v>1.8723404255319149E-3</v>
      </c>
      <c r="O45" s="567">
        <f t="shared" si="3"/>
        <v>3.3531914893617024E-2</v>
      </c>
      <c r="P45" s="567">
        <f t="shared" si="3"/>
        <v>0.46246808510638299</v>
      </c>
      <c r="Q45" s="567">
        <f t="shared" si="3"/>
        <v>0.50212765957446803</v>
      </c>
      <c r="R45" s="567" t="str">
        <f t="shared" si="3"/>
        <v/>
      </c>
      <c r="S45" s="567">
        <f t="shared" si="3"/>
        <v>6.468085106382979E-3</v>
      </c>
      <c r="T45" s="567">
        <f t="shared" si="3"/>
        <v>0.49259574468085104</v>
      </c>
      <c r="U45" s="568">
        <f t="shared" si="8"/>
        <v>3.0638297872340424E-3</v>
      </c>
    </row>
    <row r="46" spans="1:21" s="109" customFormat="1" ht="15">
      <c r="A46" s="569" t="s">
        <v>82</v>
      </c>
      <c r="B46" s="579"/>
      <c r="C46" s="570">
        <f>SUM(C47:C53)</f>
        <v>9250</v>
      </c>
      <c r="D46" s="571">
        <f t="shared" ref="D46:L46" si="9">SUM(D47:D53)</f>
        <v>0</v>
      </c>
      <c r="E46" s="572">
        <f t="shared" si="9"/>
        <v>0</v>
      </c>
      <c r="F46" s="572">
        <f t="shared" si="9"/>
        <v>0</v>
      </c>
      <c r="G46" s="572">
        <f t="shared" si="9"/>
        <v>0</v>
      </c>
      <c r="H46" s="572">
        <f t="shared" si="9"/>
        <v>9250</v>
      </c>
      <c r="I46" s="572">
        <f t="shared" si="9"/>
        <v>1108</v>
      </c>
      <c r="J46" s="572">
        <f t="shared" si="9"/>
        <v>30</v>
      </c>
      <c r="K46" s="572">
        <f t="shared" si="9"/>
        <v>7270</v>
      </c>
      <c r="L46" s="573">
        <f t="shared" si="9"/>
        <v>842</v>
      </c>
      <c r="M46" s="574">
        <f t="shared" si="3"/>
        <v>0</v>
      </c>
      <c r="N46" s="575">
        <f t="shared" si="3"/>
        <v>0</v>
      </c>
      <c r="O46" s="575">
        <f t="shared" si="3"/>
        <v>0</v>
      </c>
      <c r="P46" s="575">
        <f t="shared" si="3"/>
        <v>0</v>
      </c>
      <c r="Q46" s="575">
        <f t="shared" si="3"/>
        <v>1</v>
      </c>
      <c r="R46" s="575">
        <f t="shared" si="3"/>
        <v>0.11978378378378378</v>
      </c>
      <c r="S46" s="575">
        <f t="shared" si="3"/>
        <v>3.2432432432432431E-3</v>
      </c>
      <c r="T46" s="575">
        <f t="shared" si="3"/>
        <v>0.78594594594594591</v>
      </c>
      <c r="U46" s="576">
        <f t="shared" si="8"/>
        <v>9.102702702702703E-2</v>
      </c>
    </row>
    <row r="47" spans="1:21" ht="14.25">
      <c r="A47" s="553" t="s">
        <v>83</v>
      </c>
      <c r="B47" s="475" t="s">
        <v>84</v>
      </c>
      <c r="C47" s="554">
        <v>1883</v>
      </c>
      <c r="D47" s="555"/>
      <c r="E47" s="556"/>
      <c r="F47" s="556"/>
      <c r="G47" s="556"/>
      <c r="H47" s="556">
        <v>1883</v>
      </c>
      <c r="I47" s="556"/>
      <c r="J47" s="556"/>
      <c r="K47" s="556">
        <v>1880</v>
      </c>
      <c r="L47" s="557">
        <v>3</v>
      </c>
      <c r="M47" s="558" t="str">
        <f t="shared" si="3"/>
        <v/>
      </c>
      <c r="N47" s="559" t="str">
        <f t="shared" si="3"/>
        <v/>
      </c>
      <c r="O47" s="559" t="str">
        <f t="shared" si="3"/>
        <v/>
      </c>
      <c r="P47" s="559" t="str">
        <f t="shared" si="3"/>
        <v/>
      </c>
      <c r="Q47" s="559">
        <f t="shared" si="3"/>
        <v>1</v>
      </c>
      <c r="R47" s="559" t="str">
        <f t="shared" si="3"/>
        <v/>
      </c>
      <c r="S47" s="559" t="str">
        <f t="shared" si="3"/>
        <v/>
      </c>
      <c r="T47" s="559">
        <f t="shared" si="3"/>
        <v>0.9984067976633032</v>
      </c>
      <c r="U47" s="560">
        <f t="shared" si="8"/>
        <v>1.5932023366967605E-3</v>
      </c>
    </row>
    <row r="48" spans="1:21" ht="14.25">
      <c r="A48" s="553" t="s">
        <v>85</v>
      </c>
      <c r="B48" s="475" t="s">
        <v>86</v>
      </c>
      <c r="C48" s="554">
        <v>1312</v>
      </c>
      <c r="D48" s="555"/>
      <c r="E48" s="556"/>
      <c r="F48" s="556"/>
      <c r="G48" s="556"/>
      <c r="H48" s="556">
        <v>1312</v>
      </c>
      <c r="I48" s="556"/>
      <c r="J48" s="556">
        <v>5</v>
      </c>
      <c r="K48" s="556">
        <v>1306</v>
      </c>
      <c r="L48" s="557">
        <v>1</v>
      </c>
      <c r="M48" s="558" t="str">
        <f t="shared" si="3"/>
        <v/>
      </c>
      <c r="N48" s="559" t="str">
        <f t="shared" si="3"/>
        <v/>
      </c>
      <c r="O48" s="559" t="str">
        <f t="shared" si="3"/>
        <v/>
      </c>
      <c r="P48" s="559" t="str">
        <f t="shared" si="3"/>
        <v/>
      </c>
      <c r="Q48" s="559">
        <f t="shared" si="3"/>
        <v>1</v>
      </c>
      <c r="R48" s="559" t="str">
        <f t="shared" si="3"/>
        <v/>
      </c>
      <c r="S48" s="559">
        <f t="shared" si="3"/>
        <v>3.8109756097560975E-3</v>
      </c>
      <c r="T48" s="559">
        <f t="shared" si="3"/>
        <v>0.99542682926829273</v>
      </c>
      <c r="U48" s="560">
        <f t="shared" si="8"/>
        <v>7.6219512195121954E-4</v>
      </c>
    </row>
    <row r="49" spans="1:21" ht="14.25">
      <c r="A49" s="553" t="s">
        <v>88</v>
      </c>
      <c r="B49" s="475" t="s">
        <v>89</v>
      </c>
      <c r="C49" s="554">
        <v>1090</v>
      </c>
      <c r="D49" s="555"/>
      <c r="E49" s="556"/>
      <c r="F49" s="556"/>
      <c r="G49" s="556"/>
      <c r="H49" s="556">
        <v>1090</v>
      </c>
      <c r="I49" s="556"/>
      <c r="J49" s="556"/>
      <c r="K49" s="556">
        <v>1090</v>
      </c>
      <c r="L49" s="557"/>
      <c r="M49" s="558" t="str">
        <f t="shared" si="3"/>
        <v/>
      </c>
      <c r="N49" s="559" t="str">
        <f t="shared" si="3"/>
        <v/>
      </c>
      <c r="O49" s="559" t="str">
        <f t="shared" si="3"/>
        <v/>
      </c>
      <c r="P49" s="559" t="str">
        <f t="shared" si="3"/>
        <v/>
      </c>
      <c r="Q49" s="559">
        <f t="shared" si="3"/>
        <v>1</v>
      </c>
      <c r="R49" s="559" t="str">
        <f t="shared" si="3"/>
        <v/>
      </c>
      <c r="S49" s="559" t="str">
        <f t="shared" si="3"/>
        <v/>
      </c>
      <c r="T49" s="559">
        <f t="shared" si="3"/>
        <v>1</v>
      </c>
      <c r="U49" s="560" t="str">
        <f t="shared" si="8"/>
        <v/>
      </c>
    </row>
    <row r="50" spans="1:21" ht="14.25">
      <c r="A50" s="553" t="s">
        <v>90</v>
      </c>
      <c r="B50" s="475" t="s">
        <v>91</v>
      </c>
      <c r="C50" s="554">
        <v>1987</v>
      </c>
      <c r="D50" s="555"/>
      <c r="E50" s="556"/>
      <c r="F50" s="556"/>
      <c r="G50" s="556"/>
      <c r="H50" s="556">
        <v>1987</v>
      </c>
      <c r="I50" s="556"/>
      <c r="J50" s="556">
        <v>13</v>
      </c>
      <c r="K50" s="556">
        <v>1973</v>
      </c>
      <c r="L50" s="557">
        <v>1</v>
      </c>
      <c r="M50" s="558" t="str">
        <f t="shared" si="3"/>
        <v/>
      </c>
      <c r="N50" s="559" t="str">
        <f t="shared" si="3"/>
        <v/>
      </c>
      <c r="O50" s="559" t="str">
        <f t="shared" si="3"/>
        <v/>
      </c>
      <c r="P50" s="559" t="str">
        <f t="shared" si="3"/>
        <v/>
      </c>
      <c r="Q50" s="559">
        <f t="shared" si="3"/>
        <v>1</v>
      </c>
      <c r="R50" s="559" t="str">
        <f t="shared" si="3"/>
        <v/>
      </c>
      <c r="S50" s="559">
        <f t="shared" si="3"/>
        <v>6.5425264217413188E-3</v>
      </c>
      <c r="T50" s="559">
        <f t="shared" si="3"/>
        <v>0.99295420231504783</v>
      </c>
      <c r="U50" s="560">
        <f t="shared" si="8"/>
        <v>5.0327126321087065E-4</v>
      </c>
    </row>
    <row r="51" spans="1:21" ht="14.25">
      <c r="A51" s="553" t="s">
        <v>92</v>
      </c>
      <c r="B51" s="475" t="s">
        <v>93</v>
      </c>
      <c r="C51" s="554">
        <v>79</v>
      </c>
      <c r="D51" s="555"/>
      <c r="E51" s="556"/>
      <c r="F51" s="556"/>
      <c r="G51" s="556"/>
      <c r="H51" s="556">
        <v>79</v>
      </c>
      <c r="I51" s="556"/>
      <c r="J51" s="556"/>
      <c r="K51" s="556">
        <v>79</v>
      </c>
      <c r="L51" s="557"/>
      <c r="M51" s="558" t="str">
        <f t="shared" si="3"/>
        <v/>
      </c>
      <c r="N51" s="559" t="str">
        <f t="shared" si="3"/>
        <v/>
      </c>
      <c r="O51" s="559" t="str">
        <f t="shared" si="3"/>
        <v/>
      </c>
      <c r="P51" s="559" t="str">
        <f t="shared" si="3"/>
        <v/>
      </c>
      <c r="Q51" s="559">
        <f t="shared" si="3"/>
        <v>1</v>
      </c>
      <c r="R51" s="559" t="str">
        <f t="shared" si="3"/>
        <v/>
      </c>
      <c r="S51" s="559" t="str">
        <f t="shared" si="3"/>
        <v/>
      </c>
      <c r="T51" s="559">
        <f t="shared" si="3"/>
        <v>1</v>
      </c>
      <c r="U51" s="560" t="str">
        <f t="shared" si="8"/>
        <v/>
      </c>
    </row>
    <row r="52" spans="1:21" ht="14.25">
      <c r="A52" s="553" t="s">
        <v>96</v>
      </c>
      <c r="B52" s="475" t="s">
        <v>97</v>
      </c>
      <c r="C52" s="554">
        <v>2040</v>
      </c>
      <c r="D52" s="555"/>
      <c r="E52" s="556"/>
      <c r="F52" s="556"/>
      <c r="G52" s="556"/>
      <c r="H52" s="556">
        <v>2040</v>
      </c>
      <c r="I52" s="556">
        <v>1108</v>
      </c>
      <c r="J52" s="556">
        <v>6</v>
      </c>
      <c r="K52" s="556">
        <v>914</v>
      </c>
      <c r="L52" s="557">
        <v>12</v>
      </c>
      <c r="M52" s="558" t="str">
        <f t="shared" si="3"/>
        <v/>
      </c>
      <c r="N52" s="559" t="str">
        <f t="shared" si="3"/>
        <v/>
      </c>
      <c r="O52" s="559" t="str">
        <f t="shared" si="3"/>
        <v/>
      </c>
      <c r="P52" s="559" t="str">
        <f t="shared" si="3"/>
        <v/>
      </c>
      <c r="Q52" s="559">
        <f t="shared" si="3"/>
        <v>1</v>
      </c>
      <c r="R52" s="559">
        <f t="shared" si="3"/>
        <v>0.54313725490196074</v>
      </c>
      <c r="S52" s="559">
        <f t="shared" si="3"/>
        <v>2.9411764705882353E-3</v>
      </c>
      <c r="T52" s="559">
        <f t="shared" si="3"/>
        <v>0.44803921568627453</v>
      </c>
      <c r="U52" s="560">
        <f t="shared" si="8"/>
        <v>5.8823529411764705E-3</v>
      </c>
    </row>
    <row r="53" spans="1:21" ht="15" thickBot="1">
      <c r="A53" s="561" t="s">
        <v>94</v>
      </c>
      <c r="B53" s="477" t="s">
        <v>95</v>
      </c>
      <c r="C53" s="562">
        <v>859</v>
      </c>
      <c r="D53" s="563"/>
      <c r="E53" s="564"/>
      <c r="F53" s="564"/>
      <c r="G53" s="564"/>
      <c r="H53" s="564">
        <v>859</v>
      </c>
      <c r="I53" s="564"/>
      <c r="J53" s="564">
        <v>6</v>
      </c>
      <c r="K53" s="564">
        <v>28</v>
      </c>
      <c r="L53" s="565">
        <v>825</v>
      </c>
      <c r="M53" s="566" t="str">
        <f t="shared" si="3"/>
        <v/>
      </c>
      <c r="N53" s="567" t="str">
        <f t="shared" si="3"/>
        <v/>
      </c>
      <c r="O53" s="567" t="str">
        <f t="shared" si="3"/>
        <v/>
      </c>
      <c r="P53" s="567" t="str">
        <f t="shared" si="3"/>
        <v/>
      </c>
      <c r="Q53" s="567">
        <f t="shared" si="3"/>
        <v>1</v>
      </c>
      <c r="R53" s="567" t="str">
        <f t="shared" si="3"/>
        <v/>
      </c>
      <c r="S53" s="567">
        <f t="shared" si="3"/>
        <v>6.9848661233993014E-3</v>
      </c>
      <c r="T53" s="567">
        <f t="shared" si="3"/>
        <v>3.2596041909196738E-2</v>
      </c>
      <c r="U53" s="568">
        <f t="shared" si="8"/>
        <v>0.96041909196740394</v>
      </c>
    </row>
    <row r="54" spans="1:21" ht="14.25">
      <c r="A54" s="577"/>
      <c r="B54" s="577"/>
      <c r="C54" s="577"/>
      <c r="D54" s="577"/>
      <c r="E54" s="577"/>
      <c r="F54" s="577"/>
      <c r="G54" s="577"/>
      <c r="H54" s="577"/>
      <c r="I54" s="577"/>
      <c r="J54" s="577"/>
      <c r="K54" s="577"/>
      <c r="L54" s="577"/>
      <c r="M54" s="577"/>
      <c r="N54" s="577"/>
      <c r="O54" s="577"/>
      <c r="P54" s="577"/>
      <c r="Q54" s="577"/>
      <c r="R54" s="577"/>
      <c r="S54" s="577"/>
      <c r="T54" s="577"/>
      <c r="U54" s="577"/>
    </row>
    <row r="55" spans="1:21" ht="14.25">
      <c r="A55" s="577" t="s">
        <v>395</v>
      </c>
      <c r="B55" s="577"/>
      <c r="C55" s="577"/>
      <c r="D55" s="577"/>
      <c r="E55" s="577"/>
      <c r="F55" s="577"/>
      <c r="G55" s="577"/>
      <c r="H55" s="577"/>
      <c r="I55" s="577"/>
      <c r="J55" s="577"/>
      <c r="K55" s="577"/>
      <c r="L55" s="577"/>
      <c r="M55" s="577"/>
      <c r="N55" s="577"/>
      <c r="O55" s="577"/>
      <c r="P55" s="577"/>
      <c r="Q55" s="577"/>
      <c r="R55" s="577"/>
      <c r="S55" s="577"/>
      <c r="T55" s="577"/>
      <c r="U55" s="577"/>
    </row>
    <row r="56" spans="1:21" ht="15.75" customHeight="1">
      <c r="A56" s="866" t="s">
        <v>396</v>
      </c>
      <c r="B56" s="866"/>
      <c r="C56" s="866"/>
      <c r="D56" s="866"/>
      <c r="E56" s="866"/>
      <c r="F56" s="866"/>
      <c r="G56" s="866"/>
      <c r="H56" s="866"/>
      <c r="I56" s="866"/>
      <c r="J56" s="866"/>
      <c r="K56" s="866"/>
      <c r="L56" s="866"/>
      <c r="M56" s="866"/>
      <c r="N56" s="866"/>
      <c r="O56" s="866"/>
      <c r="P56" s="866"/>
      <c r="Q56" s="866"/>
      <c r="R56" s="866"/>
      <c r="S56" s="866"/>
      <c r="T56" s="866"/>
      <c r="U56" s="866"/>
    </row>
    <row r="57" spans="1:21" ht="6.75" customHeight="1">
      <c r="A57" s="577"/>
      <c r="B57" s="577"/>
      <c r="C57" s="577"/>
      <c r="D57" s="577"/>
      <c r="E57" s="577"/>
      <c r="F57" s="577"/>
      <c r="G57" s="577"/>
      <c r="H57" s="577"/>
      <c r="I57" s="577"/>
      <c r="J57" s="577"/>
      <c r="K57" s="577"/>
      <c r="L57" s="577"/>
      <c r="M57" s="577"/>
      <c r="N57" s="577"/>
      <c r="O57" s="577"/>
      <c r="P57" s="577"/>
      <c r="Q57" s="577"/>
      <c r="R57" s="577"/>
      <c r="S57" s="577"/>
      <c r="T57" s="577"/>
      <c r="U57" s="577"/>
    </row>
    <row r="58" spans="1:21" ht="14.25">
      <c r="A58" s="577" t="s">
        <v>228</v>
      </c>
      <c r="B58" s="577"/>
      <c r="C58" s="577"/>
      <c r="D58" s="577"/>
      <c r="E58" s="577"/>
      <c r="F58" s="577"/>
      <c r="G58" s="577"/>
      <c r="H58" s="577"/>
      <c r="I58" s="577"/>
      <c r="J58" s="577"/>
      <c r="K58" s="577"/>
      <c r="L58" s="577"/>
      <c r="M58" s="577"/>
      <c r="N58" s="577"/>
      <c r="O58" s="577"/>
      <c r="P58" s="577"/>
      <c r="Q58" s="577"/>
      <c r="R58" s="577"/>
      <c r="S58" s="577"/>
      <c r="T58" s="577"/>
      <c r="U58" s="577"/>
    </row>
    <row r="59" spans="1:21" ht="14.25">
      <c r="A59" s="577" t="s">
        <v>229</v>
      </c>
      <c r="B59" s="577"/>
      <c r="C59" s="577"/>
      <c r="D59" s="577"/>
      <c r="E59" s="577"/>
      <c r="F59" s="577"/>
      <c r="G59" s="577"/>
      <c r="H59" s="577"/>
      <c r="I59" s="577"/>
      <c r="J59" s="577"/>
      <c r="K59" s="577"/>
      <c r="L59" s="577"/>
      <c r="M59" s="577"/>
      <c r="N59" s="577"/>
      <c r="O59" s="577"/>
      <c r="P59" s="577"/>
      <c r="Q59" s="577"/>
      <c r="R59" s="577"/>
      <c r="S59" s="577"/>
      <c r="T59" s="577"/>
      <c r="U59" s="577"/>
    </row>
    <row r="60" spans="1:21" ht="14.25">
      <c r="A60" s="577" t="s">
        <v>230</v>
      </c>
      <c r="B60" s="577"/>
      <c r="C60" s="577"/>
      <c r="D60" s="577"/>
      <c r="E60" s="577"/>
      <c r="F60" s="577"/>
      <c r="G60" s="577"/>
      <c r="H60" s="577"/>
      <c r="I60" s="577"/>
      <c r="J60" s="577"/>
      <c r="K60" s="577"/>
      <c r="L60" s="577"/>
      <c r="M60" s="577"/>
      <c r="N60" s="577"/>
      <c r="O60" s="577"/>
      <c r="P60" s="577"/>
      <c r="Q60" s="577"/>
      <c r="R60" s="577"/>
      <c r="S60" s="577"/>
      <c r="T60" s="577"/>
      <c r="U60" s="577"/>
    </row>
    <row r="61" spans="1:21" ht="14.25">
      <c r="A61" s="577" t="s">
        <v>231</v>
      </c>
      <c r="B61" s="577"/>
      <c r="C61" s="577"/>
      <c r="D61" s="577"/>
      <c r="E61" s="577"/>
      <c r="F61" s="577"/>
      <c r="G61" s="577"/>
      <c r="H61" s="577"/>
      <c r="I61" s="577"/>
      <c r="J61" s="577"/>
      <c r="K61" s="577"/>
      <c r="L61" s="577"/>
      <c r="M61" s="577"/>
      <c r="N61" s="577"/>
      <c r="O61" s="577"/>
      <c r="P61" s="577"/>
      <c r="Q61" s="577"/>
      <c r="R61" s="577"/>
      <c r="S61" s="577"/>
      <c r="T61" s="577"/>
      <c r="U61" s="577"/>
    </row>
    <row r="62" spans="1:21" ht="6.75" customHeight="1">
      <c r="A62" s="577"/>
      <c r="B62" s="577"/>
      <c r="C62" s="577"/>
      <c r="D62" s="577"/>
      <c r="E62" s="577"/>
      <c r="F62" s="577"/>
      <c r="G62" s="577"/>
      <c r="H62" s="577"/>
      <c r="I62" s="577"/>
      <c r="J62" s="577"/>
      <c r="K62" s="577"/>
      <c r="L62" s="577"/>
      <c r="M62" s="577"/>
      <c r="N62" s="577"/>
      <c r="O62" s="577"/>
      <c r="P62" s="577"/>
      <c r="Q62" s="577"/>
      <c r="R62" s="577"/>
      <c r="S62" s="577"/>
      <c r="T62" s="577"/>
      <c r="U62" s="577"/>
    </row>
    <row r="63" spans="1:21" ht="14.25">
      <c r="A63" s="577" t="s">
        <v>232</v>
      </c>
      <c r="B63" s="577"/>
      <c r="C63" s="577"/>
      <c r="D63" s="577"/>
      <c r="E63" s="577"/>
      <c r="F63" s="577"/>
      <c r="G63" s="577"/>
      <c r="H63" s="577"/>
      <c r="I63" s="577"/>
      <c r="J63" s="577"/>
      <c r="K63" s="577"/>
      <c r="L63" s="577"/>
      <c r="M63" s="577"/>
      <c r="N63" s="577"/>
      <c r="O63" s="577"/>
      <c r="P63" s="577"/>
      <c r="Q63" s="577"/>
      <c r="R63" s="577"/>
      <c r="S63" s="577"/>
      <c r="T63" s="577"/>
      <c r="U63" s="577"/>
    </row>
    <row r="64" spans="1:21" ht="14.25">
      <c r="A64" s="577"/>
      <c r="B64" s="577"/>
      <c r="C64" s="577"/>
      <c r="D64" s="577"/>
      <c r="E64" s="577"/>
      <c r="F64" s="577"/>
      <c r="G64" s="577"/>
      <c r="H64" s="577"/>
      <c r="I64" s="577"/>
      <c r="J64" s="577"/>
      <c r="K64" s="577"/>
      <c r="L64" s="577"/>
      <c r="M64" s="577"/>
      <c r="N64" s="577"/>
      <c r="O64" s="577"/>
      <c r="P64" s="577"/>
      <c r="Q64" s="577"/>
      <c r="R64" s="577"/>
      <c r="S64" s="577"/>
      <c r="T64" s="577"/>
      <c r="U64" s="577"/>
    </row>
    <row r="65" spans="1:21" ht="14.25">
      <c r="A65" s="886" t="s">
        <v>397</v>
      </c>
      <c r="B65" s="886"/>
      <c r="C65" s="886"/>
      <c r="D65" s="886"/>
      <c r="E65" s="886"/>
      <c r="F65" s="886"/>
      <c r="G65" s="886"/>
      <c r="H65" s="886"/>
      <c r="I65" s="886"/>
      <c r="J65" s="886"/>
      <c r="K65" s="886"/>
      <c r="L65" s="886"/>
      <c r="M65" s="886"/>
      <c r="N65" s="886"/>
      <c r="O65" s="886"/>
      <c r="P65" s="886"/>
      <c r="Q65" s="886"/>
      <c r="R65" s="886"/>
      <c r="S65" s="886"/>
      <c r="T65" s="886"/>
      <c r="U65" s="886"/>
    </row>
    <row r="66" spans="1:21" ht="14.25" hidden="1">
      <c r="A66" s="577"/>
      <c r="B66" s="577"/>
      <c r="C66" s="577"/>
      <c r="D66" s="577"/>
      <c r="E66" s="577"/>
      <c r="F66" s="577"/>
      <c r="G66" s="577"/>
      <c r="H66" s="577"/>
      <c r="I66" s="577"/>
      <c r="J66" s="577"/>
      <c r="K66" s="577"/>
      <c r="L66" s="577"/>
      <c r="M66" s="577"/>
      <c r="N66" s="577"/>
      <c r="O66" s="577"/>
      <c r="P66" s="577"/>
      <c r="Q66" s="577"/>
      <c r="R66" s="577"/>
      <c r="S66" s="577"/>
      <c r="T66" s="577"/>
      <c r="U66" s="577"/>
    </row>
  </sheetData>
  <mergeCells count="11">
    <mergeCell ref="A56:U56"/>
    <mergeCell ref="A65:U65"/>
    <mergeCell ref="A1:U1"/>
    <mergeCell ref="A2:U2"/>
    <mergeCell ref="A4:A5"/>
    <mergeCell ref="B4:B5"/>
    <mergeCell ref="C4:C5"/>
    <mergeCell ref="D4:G4"/>
    <mergeCell ref="H4:L4"/>
    <mergeCell ref="M4:P4"/>
    <mergeCell ref="Q4:U4"/>
  </mergeCells>
  <pageMargins left="0.31496062992125984" right="0.31496062992125984" top="0.15748031496062992" bottom="0.35433070866141736" header="0.31496062992125984" footer="0.31496062992125984"/>
  <pageSetup paperSize="9" scale="5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F41"/>
  <sheetViews>
    <sheetView topLeftCell="A25" zoomScaleNormal="100" workbookViewId="0">
      <selection activeCell="D37" sqref="D37"/>
    </sheetView>
  </sheetViews>
  <sheetFormatPr defaultColWidth="0" defaultRowHeight="12.75" zeroHeight="1"/>
  <cols>
    <col min="1" max="1" width="45.140625" style="49" customWidth="1"/>
    <col min="2" max="2" width="12.140625" style="52" customWidth="1"/>
    <col min="3" max="3" width="13.5703125" style="49" customWidth="1"/>
    <col min="4" max="4" width="15" style="140" customWidth="1"/>
    <col min="5" max="5" width="19.85546875" style="49" customWidth="1"/>
    <col min="6" max="6" width="1" style="49" customWidth="1"/>
    <col min="7" max="16384" width="9.140625" style="49" hidden="1"/>
  </cols>
  <sheetData>
    <row r="1" spans="1:5" ht="18" customHeight="1">
      <c r="A1" s="924" t="s">
        <v>476</v>
      </c>
      <c r="B1" s="924"/>
      <c r="C1" s="924"/>
      <c r="D1" s="924"/>
      <c r="E1" s="924"/>
    </row>
    <row r="2" spans="1:5" ht="18" customHeight="1">
      <c r="A2" s="958" t="s">
        <v>493</v>
      </c>
      <c r="B2" s="958"/>
      <c r="C2" s="958"/>
      <c r="D2" s="958"/>
      <c r="E2" s="958"/>
    </row>
    <row r="3" spans="1:5" ht="9.75" customHeight="1" thickBot="1">
      <c r="A3" s="108"/>
      <c r="B3" s="108"/>
      <c r="C3" s="108"/>
      <c r="D3" s="108"/>
      <c r="E3" s="108"/>
    </row>
    <row r="4" spans="1:5" ht="99.75" customHeight="1">
      <c r="A4" s="111" t="s">
        <v>233</v>
      </c>
      <c r="B4" s="112" t="s">
        <v>102</v>
      </c>
      <c r="C4" s="113" t="s">
        <v>234</v>
      </c>
      <c r="D4" s="113" t="s">
        <v>235</v>
      </c>
      <c r="E4" s="114" t="s">
        <v>236</v>
      </c>
    </row>
    <row r="5" spans="1:5" s="126" customFormat="1" ht="13.5" thickBot="1">
      <c r="A5" s="115">
        <v>1</v>
      </c>
      <c r="B5" s="116">
        <v>2</v>
      </c>
      <c r="C5" s="117">
        <v>3</v>
      </c>
      <c r="D5" s="117">
        <v>4</v>
      </c>
      <c r="E5" s="118" t="s">
        <v>354</v>
      </c>
    </row>
    <row r="6" spans="1:5" ht="18.75" customHeight="1">
      <c r="A6" s="119" t="s">
        <v>189</v>
      </c>
      <c r="B6" s="120"/>
      <c r="C6" s="121">
        <f>C7+C11+C19</f>
        <v>539651</v>
      </c>
      <c r="D6" s="121">
        <f>D7+D11+D19</f>
        <v>90169</v>
      </c>
      <c r="E6" s="122">
        <f>D6/C6</f>
        <v>0.16708761773813074</v>
      </c>
    </row>
    <row r="7" spans="1:5">
      <c r="A7" s="127" t="s">
        <v>237</v>
      </c>
      <c r="B7" s="128"/>
      <c r="C7" s="129">
        <f>SUM(C8:C10)</f>
        <v>267305</v>
      </c>
      <c r="D7" s="129">
        <f>SUM(D8:D10)</f>
        <v>55459</v>
      </c>
      <c r="E7" s="130">
        <f>D7/C7</f>
        <v>0.20747460765791886</v>
      </c>
    </row>
    <row r="8" spans="1:5">
      <c r="A8" s="131" t="s">
        <v>7</v>
      </c>
      <c r="B8" s="132" t="s">
        <v>8</v>
      </c>
      <c r="C8" s="133">
        <v>71354</v>
      </c>
      <c r="D8" s="133">
        <v>41308</v>
      </c>
      <c r="E8" s="134">
        <f>D8/C8</f>
        <v>0.57891638870981299</v>
      </c>
    </row>
    <row r="9" spans="1:5">
      <c r="A9" s="131" t="s">
        <v>9</v>
      </c>
      <c r="B9" s="132" t="s">
        <v>10</v>
      </c>
      <c r="C9" s="133">
        <v>80632</v>
      </c>
      <c r="D9" s="133">
        <v>7412</v>
      </c>
      <c r="E9" s="134">
        <f t="shared" ref="E9:E30" si="0">D9/C9</f>
        <v>9.1923801964480606E-2</v>
      </c>
    </row>
    <row r="10" spans="1:5">
      <c r="A10" s="131" t="s">
        <v>11</v>
      </c>
      <c r="B10" s="132" t="s">
        <v>12</v>
      </c>
      <c r="C10" s="133">
        <v>115319</v>
      </c>
      <c r="D10" s="133">
        <v>6739</v>
      </c>
      <c r="E10" s="134">
        <f t="shared" si="0"/>
        <v>5.8437898351529238E-2</v>
      </c>
    </row>
    <row r="11" spans="1:5">
      <c r="A11" s="127" t="s">
        <v>238</v>
      </c>
      <c r="B11" s="135"/>
      <c r="C11" s="129">
        <f>SUM(C12:C18)</f>
        <v>187294</v>
      </c>
      <c r="D11" s="129">
        <f>SUM(D12:D18)</f>
        <v>23113</v>
      </c>
      <c r="E11" s="130">
        <f>D11/C11</f>
        <v>0.12340491419906671</v>
      </c>
    </row>
    <row r="12" spans="1:5">
      <c r="A12" s="131" t="s">
        <v>15</v>
      </c>
      <c r="B12" s="132" t="s">
        <v>16</v>
      </c>
      <c r="C12" s="133">
        <v>43111</v>
      </c>
      <c r="D12" s="133">
        <v>6128</v>
      </c>
      <c r="E12" s="134">
        <f t="shared" si="0"/>
        <v>0.14214469624921713</v>
      </c>
    </row>
    <row r="13" spans="1:5">
      <c r="A13" s="131" t="s">
        <v>17</v>
      </c>
      <c r="B13" s="132" t="s">
        <v>18</v>
      </c>
      <c r="C13" s="133">
        <v>27838</v>
      </c>
      <c r="D13" s="133">
        <v>2123</v>
      </c>
      <c r="E13" s="134">
        <f t="shared" si="0"/>
        <v>7.626266254759681E-2</v>
      </c>
    </row>
    <row r="14" spans="1:5">
      <c r="A14" s="131" t="s">
        <v>19</v>
      </c>
      <c r="B14" s="132" t="s">
        <v>20</v>
      </c>
      <c r="C14" s="133">
        <v>16221</v>
      </c>
      <c r="D14" s="133">
        <v>2653</v>
      </c>
      <c r="E14" s="134">
        <f t="shared" si="0"/>
        <v>0.16355341840823623</v>
      </c>
    </row>
    <row r="15" spans="1:5">
      <c r="A15" s="131" t="s">
        <v>21</v>
      </c>
      <c r="B15" s="132" t="s">
        <v>22</v>
      </c>
      <c r="C15" s="133">
        <v>32757</v>
      </c>
      <c r="D15" s="133">
        <v>2682</v>
      </c>
      <c r="E15" s="134">
        <f t="shared" si="0"/>
        <v>8.1875629636413594E-2</v>
      </c>
    </row>
    <row r="16" spans="1:5">
      <c r="A16" s="131" t="s">
        <v>23</v>
      </c>
      <c r="B16" s="132" t="s">
        <v>24</v>
      </c>
      <c r="C16" s="133">
        <v>21701</v>
      </c>
      <c r="D16" s="133">
        <v>2172</v>
      </c>
      <c r="E16" s="134">
        <f t="shared" si="0"/>
        <v>0.10008755356895996</v>
      </c>
    </row>
    <row r="17" spans="1:5">
      <c r="A17" s="131" t="s">
        <v>25</v>
      </c>
      <c r="B17" s="132" t="s">
        <v>26</v>
      </c>
      <c r="C17" s="133">
        <v>26636</v>
      </c>
      <c r="D17" s="133">
        <v>4002</v>
      </c>
      <c r="E17" s="134">
        <f t="shared" si="0"/>
        <v>0.15024778495269561</v>
      </c>
    </row>
    <row r="18" spans="1:5">
      <c r="A18" s="131" t="s">
        <v>27</v>
      </c>
      <c r="B18" s="132" t="s">
        <v>28</v>
      </c>
      <c r="C18" s="133">
        <v>19030</v>
      </c>
      <c r="D18" s="133">
        <v>3353</v>
      </c>
      <c r="E18" s="134">
        <f t="shared" si="0"/>
        <v>0.17619548081975828</v>
      </c>
    </row>
    <row r="19" spans="1:5">
      <c r="A19" s="127" t="s">
        <v>239</v>
      </c>
      <c r="B19" s="135"/>
      <c r="C19" s="129">
        <f>SUM(C20:C30)</f>
        <v>85052</v>
      </c>
      <c r="D19" s="129">
        <f>SUM(D20:D30)</f>
        <v>11597</v>
      </c>
      <c r="E19" s="130">
        <f>D19/C19</f>
        <v>0.13635187885058553</v>
      </c>
    </row>
    <row r="20" spans="1:5">
      <c r="A20" s="131" t="s">
        <v>30</v>
      </c>
      <c r="B20" s="132" t="s">
        <v>31</v>
      </c>
      <c r="C20" s="133">
        <v>5015</v>
      </c>
      <c r="D20" s="133">
        <v>881</v>
      </c>
      <c r="E20" s="134">
        <f t="shared" si="0"/>
        <v>0.17567298105682952</v>
      </c>
    </row>
    <row r="21" spans="1:5">
      <c r="A21" s="131" t="s">
        <v>32</v>
      </c>
      <c r="B21" s="132" t="s">
        <v>33</v>
      </c>
      <c r="C21" s="133">
        <v>7920</v>
      </c>
      <c r="D21" s="133">
        <v>1305</v>
      </c>
      <c r="E21" s="134">
        <f t="shared" si="0"/>
        <v>0.16477272727272727</v>
      </c>
    </row>
    <row r="22" spans="1:5">
      <c r="A22" s="131" t="s">
        <v>34</v>
      </c>
      <c r="B22" s="132" t="s">
        <v>35</v>
      </c>
      <c r="C22" s="133">
        <v>11320</v>
      </c>
      <c r="D22" s="133">
        <v>2227</v>
      </c>
      <c r="E22" s="134">
        <f t="shared" si="0"/>
        <v>0.19673144876325088</v>
      </c>
    </row>
    <row r="23" spans="1:5">
      <c r="A23" s="131" t="s">
        <v>36</v>
      </c>
      <c r="B23" s="132" t="s">
        <v>37</v>
      </c>
      <c r="C23" s="133">
        <v>6880</v>
      </c>
      <c r="D23" s="133">
        <v>517</v>
      </c>
      <c r="E23" s="134">
        <f t="shared" si="0"/>
        <v>7.5145348837209303E-2</v>
      </c>
    </row>
    <row r="24" spans="1:5">
      <c r="A24" s="131" t="s">
        <v>38</v>
      </c>
      <c r="B24" s="132" t="s">
        <v>39</v>
      </c>
      <c r="C24" s="133">
        <v>10430</v>
      </c>
      <c r="D24" s="133">
        <v>819</v>
      </c>
      <c r="E24" s="134">
        <f t="shared" si="0"/>
        <v>7.8523489932885909E-2</v>
      </c>
    </row>
    <row r="25" spans="1:5">
      <c r="A25" s="131" t="s">
        <v>40</v>
      </c>
      <c r="B25" s="132" t="s">
        <v>41</v>
      </c>
      <c r="C25" s="133">
        <v>3108</v>
      </c>
      <c r="D25" s="133">
        <v>245</v>
      </c>
      <c r="E25" s="134">
        <f t="shared" si="0"/>
        <v>7.8828828828828829E-2</v>
      </c>
    </row>
    <row r="26" spans="1:5">
      <c r="A26" s="131" t="s">
        <v>42</v>
      </c>
      <c r="B26" s="132" t="s">
        <v>43</v>
      </c>
      <c r="C26" s="133">
        <v>10200</v>
      </c>
      <c r="D26" s="133">
        <v>1754</v>
      </c>
      <c r="E26" s="134">
        <f t="shared" si="0"/>
        <v>0.1719607843137255</v>
      </c>
    </row>
    <row r="27" spans="1:5">
      <c r="A27" s="131" t="s">
        <v>44</v>
      </c>
      <c r="B27" s="132" t="s">
        <v>45</v>
      </c>
      <c r="C27" s="133">
        <v>9033</v>
      </c>
      <c r="D27" s="133">
        <v>1689</v>
      </c>
      <c r="E27" s="134">
        <f t="shared" si="0"/>
        <v>0.18698106941215542</v>
      </c>
    </row>
    <row r="28" spans="1:5">
      <c r="A28" s="131" t="s">
        <v>46</v>
      </c>
      <c r="B28" s="132" t="s">
        <v>47</v>
      </c>
      <c r="C28" s="133">
        <v>8548</v>
      </c>
      <c r="D28" s="133">
        <v>728</v>
      </c>
      <c r="E28" s="134">
        <f t="shared" si="0"/>
        <v>8.5166120729995326E-2</v>
      </c>
    </row>
    <row r="29" spans="1:5">
      <c r="A29" s="131" t="s">
        <v>48</v>
      </c>
      <c r="B29" s="132" t="s">
        <v>49</v>
      </c>
      <c r="C29" s="133">
        <v>3069</v>
      </c>
      <c r="D29" s="133">
        <v>753</v>
      </c>
      <c r="E29" s="134">
        <f t="shared" si="0"/>
        <v>0.24535679374389052</v>
      </c>
    </row>
    <row r="30" spans="1:5" ht="13.5" thickBot="1">
      <c r="A30" s="136" t="s">
        <v>50</v>
      </c>
      <c r="B30" s="137" t="s">
        <v>51</v>
      </c>
      <c r="C30" s="138">
        <v>9529</v>
      </c>
      <c r="D30" s="138">
        <v>679</v>
      </c>
      <c r="E30" s="139">
        <f t="shared" si="0"/>
        <v>7.1256165389862527E-2</v>
      </c>
    </row>
    <row r="31" spans="1:5" ht="6.75" customHeight="1"/>
    <row r="32" spans="1:5" ht="27" customHeight="1">
      <c r="A32" s="959" t="s">
        <v>402</v>
      </c>
      <c r="B32" s="959"/>
      <c r="C32" s="959"/>
      <c r="D32" s="959"/>
      <c r="E32" s="959"/>
    </row>
    <row r="33" spans="1:5" ht="39.75" customHeight="1">
      <c r="A33" s="959" t="s">
        <v>403</v>
      </c>
      <c r="B33" s="959"/>
      <c r="C33" s="959"/>
      <c r="D33" s="959"/>
      <c r="E33" s="959"/>
    </row>
    <row r="34" spans="1:5" ht="12.75" customHeight="1">
      <c r="A34" s="107"/>
      <c r="B34" s="141"/>
      <c r="C34" s="107"/>
      <c r="D34" s="107"/>
      <c r="E34" s="107"/>
    </row>
    <row r="35" spans="1:5">
      <c r="A35" s="109" t="s">
        <v>404</v>
      </c>
      <c r="B35" s="142"/>
      <c r="C35" s="109"/>
      <c r="D35" s="109"/>
      <c r="E35" s="109"/>
    </row>
    <row r="36" spans="1:5" ht="6" customHeight="1">
      <c r="A36" s="107"/>
      <c r="B36" s="141"/>
      <c r="C36" s="107"/>
      <c r="D36" s="107"/>
      <c r="E36" s="107"/>
    </row>
    <row r="37" spans="1:5" ht="27" customHeight="1">
      <c r="A37" s="123" t="s">
        <v>240</v>
      </c>
      <c r="B37" s="124"/>
      <c r="C37" s="124" t="s">
        <v>361</v>
      </c>
      <c r="D37" s="124" t="s">
        <v>362</v>
      </c>
      <c r="E37" s="124" t="s">
        <v>363</v>
      </c>
    </row>
    <row r="38" spans="1:5" ht="27" customHeight="1">
      <c r="A38" s="18" t="s">
        <v>241</v>
      </c>
      <c r="B38" s="19"/>
      <c r="C38" s="133">
        <v>81496</v>
      </c>
      <c r="D38" s="133">
        <v>95761</v>
      </c>
      <c r="E38" s="133">
        <v>90169</v>
      </c>
    </row>
    <row r="39" spans="1:5" ht="27" customHeight="1">
      <c r="A39" s="18" t="s">
        <v>242</v>
      </c>
      <c r="B39" s="19"/>
      <c r="C39" s="125">
        <v>0.151871087729891</v>
      </c>
      <c r="D39" s="125">
        <v>0.17311752923225998</v>
      </c>
      <c r="E39" s="125">
        <v>0.16708761773813074</v>
      </c>
    </row>
    <row r="40" spans="1:5" ht="9.75" customHeight="1">
      <c r="A40" s="956" t="s">
        <v>405</v>
      </c>
      <c r="B40" s="956"/>
      <c r="C40" s="956"/>
      <c r="D40" s="956"/>
      <c r="E40" s="956"/>
    </row>
    <row r="41" spans="1:5" ht="59.25" customHeight="1">
      <c r="A41" s="957"/>
      <c r="B41" s="957"/>
      <c r="C41" s="957"/>
      <c r="D41" s="957"/>
      <c r="E41" s="957"/>
    </row>
  </sheetData>
  <mergeCells count="5">
    <mergeCell ref="A40:E41"/>
    <mergeCell ref="A1:E1"/>
    <mergeCell ref="A2:E2"/>
    <mergeCell ref="A32:E32"/>
    <mergeCell ref="A33:E33"/>
  </mergeCells>
  <pageMargins left="0.59055118110236227" right="0.59055118110236227" top="0.55118110236220474" bottom="0.74803149606299213" header="0.31496062992125984" footer="0.31496062992125984"/>
  <pageSetup paperSize="9" scale="8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J51"/>
  <sheetViews>
    <sheetView zoomScaleNormal="100" workbookViewId="0">
      <selection sqref="A1:J1"/>
    </sheetView>
  </sheetViews>
  <sheetFormatPr defaultColWidth="0" defaultRowHeight="15" zeroHeight="1"/>
  <cols>
    <col min="1" max="9" width="9.140625" customWidth="1"/>
    <col min="10" max="10" width="16.5703125" customWidth="1"/>
    <col min="11" max="16384" width="9.140625" hidden="1"/>
  </cols>
  <sheetData>
    <row r="1" spans="1:10" ht="37.5" customHeight="1">
      <c r="A1" s="961" t="s">
        <v>477</v>
      </c>
      <c r="B1" s="961"/>
      <c r="C1" s="961"/>
      <c r="D1" s="961"/>
      <c r="E1" s="961"/>
      <c r="F1" s="961"/>
      <c r="G1" s="961"/>
      <c r="H1" s="961"/>
      <c r="I1" s="961"/>
      <c r="J1" s="961"/>
    </row>
    <row r="2" spans="1:10" ht="15.75">
      <c r="A2" s="143"/>
    </row>
    <row r="3" spans="1:10"/>
    <row r="4" spans="1:10"/>
    <row r="5" spans="1:10"/>
    <row r="6" spans="1:10"/>
    <row r="7" spans="1:10"/>
    <row r="8" spans="1:10"/>
    <row r="9" spans="1:10"/>
    <row r="10" spans="1:10"/>
    <row r="11" spans="1:10"/>
    <row r="12" spans="1:10"/>
    <row r="13" spans="1:10"/>
    <row r="14" spans="1:10"/>
    <row r="15" spans="1:10"/>
    <row r="16" spans="1:10"/>
    <row r="17"/>
    <row r="18"/>
    <row r="19"/>
    <row r="20"/>
    <row r="21"/>
    <row r="22"/>
    <row r="23"/>
    <row r="24"/>
    <row r="25"/>
    <row r="26"/>
    <row r="27"/>
    <row r="28"/>
    <row r="29"/>
    <row r="30"/>
    <row r="31"/>
    <row r="32"/>
    <row r="33" spans="1:10"/>
    <row r="34" spans="1:10"/>
    <row r="35" spans="1:10"/>
    <row r="36" spans="1:10"/>
    <row r="37" spans="1:10"/>
    <row r="38" spans="1:10"/>
    <row r="39" spans="1:10"/>
    <row r="40" spans="1:10"/>
    <row r="41" spans="1:10"/>
    <row r="42" spans="1:10"/>
    <row r="43" spans="1:10"/>
    <row r="44" spans="1:10"/>
    <row r="45" spans="1:10"/>
    <row r="46" spans="1:10"/>
    <row r="47" spans="1:10"/>
    <row r="48" spans="1:10" ht="36.75" customHeight="1">
      <c r="A48" s="886" t="s">
        <v>244</v>
      </c>
      <c r="B48" s="886"/>
      <c r="C48" s="886"/>
      <c r="D48" s="886"/>
      <c r="E48" s="886"/>
      <c r="F48" s="886"/>
      <c r="G48" s="886"/>
      <c r="H48" s="886"/>
      <c r="I48" s="886"/>
      <c r="J48" s="886"/>
    </row>
    <row r="49" spans="1:10" ht="63.75" customHeight="1">
      <c r="A49" s="960" t="s">
        <v>406</v>
      </c>
      <c r="B49" s="960"/>
      <c r="C49" s="960"/>
      <c r="D49" s="960"/>
      <c r="E49" s="960"/>
      <c r="F49" s="960"/>
      <c r="G49" s="960"/>
      <c r="H49" s="960"/>
      <c r="I49" s="960"/>
      <c r="J49" s="960"/>
    </row>
    <row r="50" spans="1:10" ht="42.75" customHeight="1">
      <c r="A50" s="960" t="s">
        <v>407</v>
      </c>
      <c r="B50" s="960"/>
      <c r="C50" s="960"/>
      <c r="D50" s="960"/>
      <c r="E50" s="960"/>
      <c r="F50" s="960"/>
      <c r="G50" s="960"/>
      <c r="H50" s="960"/>
      <c r="I50" s="960"/>
      <c r="J50" s="960"/>
    </row>
    <row r="51" spans="1:10" hidden="1"/>
  </sheetData>
  <mergeCells count="4">
    <mergeCell ref="A48:J48"/>
    <mergeCell ref="A49:J49"/>
    <mergeCell ref="A50:J50"/>
    <mergeCell ref="A1:J1"/>
  </mergeCells>
  <pageMargins left="0.31496062992125984" right="0.31496062992125984" top="0.35433070866141736" bottom="0.35433070866141736" header="0.31496062992125984" footer="0.31496062992125984"/>
  <pageSetup paperSize="9" scale="9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XFC57"/>
  <sheetViews>
    <sheetView zoomScaleNormal="100" workbookViewId="0">
      <selection sqref="A1:G1"/>
    </sheetView>
  </sheetViews>
  <sheetFormatPr defaultColWidth="0" defaultRowHeight="15" zeroHeight="1"/>
  <cols>
    <col min="1" max="1" width="52.7109375" style="144" customWidth="1"/>
    <col min="2" max="2" width="11.42578125" style="144" customWidth="1"/>
    <col min="3" max="7" width="16.140625" style="144" customWidth="1"/>
    <col min="8" max="8" width="0.5703125" style="144" hidden="1" customWidth="1"/>
    <col min="9" max="16383" width="9.140625" style="144" hidden="1"/>
    <col min="16384" max="16384" width="0.85546875" style="144" customWidth="1"/>
  </cols>
  <sheetData>
    <row r="1" spans="1:7" ht="15.75">
      <c r="A1" s="962" t="s">
        <v>478</v>
      </c>
      <c r="B1" s="962"/>
      <c r="C1" s="962"/>
      <c r="D1" s="962"/>
      <c r="E1" s="962"/>
      <c r="F1" s="962"/>
      <c r="G1" s="962"/>
    </row>
    <row r="2" spans="1:7">
      <c r="A2" s="963" t="s">
        <v>492</v>
      </c>
      <c r="B2" s="963"/>
      <c r="C2" s="963"/>
      <c r="D2" s="963"/>
      <c r="E2" s="963"/>
      <c r="F2" s="963"/>
      <c r="G2" s="963"/>
    </row>
    <row r="3" spans="1:7" ht="15.75" thickBot="1">
      <c r="A3" s="145"/>
      <c r="B3" s="145"/>
      <c r="C3" s="145"/>
      <c r="D3" s="145"/>
      <c r="E3" s="145"/>
      <c r="F3" s="145"/>
      <c r="G3" s="145"/>
    </row>
    <row r="4" spans="1:7" s="21" customFormat="1" ht="127.5">
      <c r="A4" s="146" t="s">
        <v>0</v>
      </c>
      <c r="B4" s="114" t="s">
        <v>245</v>
      </c>
      <c r="C4" s="112" t="s">
        <v>246</v>
      </c>
      <c r="D4" s="113" t="s">
        <v>408</v>
      </c>
      <c r="E4" s="113" t="s">
        <v>409</v>
      </c>
      <c r="F4" s="113" t="s">
        <v>410</v>
      </c>
      <c r="G4" s="114" t="s">
        <v>411</v>
      </c>
    </row>
    <row r="5" spans="1:7" s="49" customFormat="1" ht="13.5" thickBot="1">
      <c r="A5" s="147">
        <v>1</v>
      </c>
      <c r="B5" s="148">
        <v>2</v>
      </c>
      <c r="C5" s="149">
        <v>3</v>
      </c>
      <c r="D5" s="150">
        <v>4</v>
      </c>
      <c r="E5" s="150">
        <v>5</v>
      </c>
      <c r="F5" s="150" t="s">
        <v>355</v>
      </c>
      <c r="G5" s="148" t="s">
        <v>356</v>
      </c>
    </row>
    <row r="6" spans="1:7" ht="20.25" customHeight="1" thickBot="1">
      <c r="A6" s="155" t="s">
        <v>249</v>
      </c>
      <c r="B6" s="156"/>
      <c r="C6" s="157">
        <f>C7+C32+C45</f>
        <v>312038</v>
      </c>
      <c r="D6" s="158">
        <f t="shared" ref="D6:E6" si="0">D7+D32+D45</f>
        <v>294760</v>
      </c>
      <c r="E6" s="158">
        <f t="shared" si="0"/>
        <v>68167</v>
      </c>
      <c r="F6" s="159">
        <f>E6/C6</f>
        <v>0.21845736737192264</v>
      </c>
      <c r="G6" s="160">
        <f>E6/D6</f>
        <v>0.23126272221468314</v>
      </c>
    </row>
    <row r="7" spans="1:7">
      <c r="A7" s="161" t="s">
        <v>250</v>
      </c>
      <c r="B7" s="580"/>
      <c r="C7" s="162">
        <f>C8+C12+C20</f>
        <v>257209</v>
      </c>
      <c r="D7" s="163">
        <f t="shared" ref="D7:E7" si="1">D8+D12+D20</f>
        <v>242955</v>
      </c>
      <c r="E7" s="163">
        <f t="shared" si="1"/>
        <v>62708</v>
      </c>
      <c r="F7" s="164">
        <f>E7/C7</f>
        <v>0.24380173322084375</v>
      </c>
      <c r="G7" s="165">
        <f>E7/D7</f>
        <v>0.2581054104669589</v>
      </c>
    </row>
    <row r="8" spans="1:7">
      <c r="A8" s="166" t="s">
        <v>251</v>
      </c>
      <c r="B8" s="581"/>
      <c r="C8" s="167">
        <f>SUM(C9:C11)</f>
        <v>124880</v>
      </c>
      <c r="D8" s="168">
        <f t="shared" ref="D8:E8" si="2">SUM(D9:D11)</f>
        <v>119493</v>
      </c>
      <c r="E8" s="168">
        <f t="shared" si="2"/>
        <v>35245</v>
      </c>
      <c r="F8" s="169">
        <f>E8/C8</f>
        <v>0.2822309417040359</v>
      </c>
      <c r="G8" s="170">
        <f>E8/D8</f>
        <v>0.29495451616412677</v>
      </c>
    </row>
    <row r="9" spans="1:7">
      <c r="A9" s="171" t="s">
        <v>7</v>
      </c>
      <c r="B9" s="582" t="s">
        <v>8</v>
      </c>
      <c r="C9" s="172">
        <v>16781</v>
      </c>
      <c r="D9" s="173">
        <v>16738</v>
      </c>
      <c r="E9" s="173">
        <v>7192</v>
      </c>
      <c r="F9" s="174">
        <f>E9/C9</f>
        <v>0.42857994160061974</v>
      </c>
      <c r="G9" s="175">
        <f>E9/D9</f>
        <v>0.42968096546779783</v>
      </c>
    </row>
    <row r="10" spans="1:7">
      <c r="A10" s="171" t="s">
        <v>9</v>
      </c>
      <c r="B10" s="582" t="s">
        <v>10</v>
      </c>
      <c r="C10" s="172">
        <v>40284</v>
      </c>
      <c r="D10" s="173">
        <v>38142</v>
      </c>
      <c r="E10" s="173">
        <v>13245</v>
      </c>
      <c r="F10" s="174">
        <f t="shared" ref="F10:F52" si="3">E10/C10</f>
        <v>0.32879058683348228</v>
      </c>
      <c r="G10" s="175">
        <f t="shared" ref="G10:G52" si="4">E10/D10</f>
        <v>0.34725499449425828</v>
      </c>
    </row>
    <row r="11" spans="1:7">
      <c r="A11" s="171" t="s">
        <v>11</v>
      </c>
      <c r="B11" s="582" t="s">
        <v>12</v>
      </c>
      <c r="C11" s="172">
        <v>67815</v>
      </c>
      <c r="D11" s="173">
        <v>64613</v>
      </c>
      <c r="E11" s="173">
        <v>14808</v>
      </c>
      <c r="F11" s="174">
        <f t="shared" si="3"/>
        <v>0.21835877018358771</v>
      </c>
      <c r="G11" s="175">
        <f t="shared" si="4"/>
        <v>0.22917988640056955</v>
      </c>
    </row>
    <row r="12" spans="1:7">
      <c r="A12" s="166" t="s">
        <v>252</v>
      </c>
      <c r="B12" s="581"/>
      <c r="C12" s="167">
        <f>SUM(C13:C19)</f>
        <v>92315</v>
      </c>
      <c r="D12" s="168">
        <f t="shared" ref="D12:E12" si="5">SUM(D13:D19)</f>
        <v>86235</v>
      </c>
      <c r="E12" s="168">
        <f t="shared" si="5"/>
        <v>19342</v>
      </c>
      <c r="F12" s="169">
        <f>E12/C12</f>
        <v>0.20952174619509289</v>
      </c>
      <c r="G12" s="170">
        <f>E12/D12</f>
        <v>0.22429408012987767</v>
      </c>
    </row>
    <row r="13" spans="1:7">
      <c r="A13" s="171" t="s">
        <v>15</v>
      </c>
      <c r="B13" s="582" t="s">
        <v>16</v>
      </c>
      <c r="C13" s="172">
        <v>23414</v>
      </c>
      <c r="D13" s="173">
        <v>22254</v>
      </c>
      <c r="E13" s="173">
        <v>4978</v>
      </c>
      <c r="F13" s="174">
        <f t="shared" si="3"/>
        <v>0.21260784146237294</v>
      </c>
      <c r="G13" s="175">
        <f t="shared" si="4"/>
        <v>0.22369012312393277</v>
      </c>
    </row>
    <row r="14" spans="1:7">
      <c r="A14" s="171" t="s">
        <v>17</v>
      </c>
      <c r="B14" s="582" t="s">
        <v>18</v>
      </c>
      <c r="C14" s="172">
        <v>12729</v>
      </c>
      <c r="D14" s="173">
        <v>11770</v>
      </c>
      <c r="E14" s="173">
        <v>3116</v>
      </c>
      <c r="F14" s="174">
        <f t="shared" si="3"/>
        <v>0.24479534920260823</v>
      </c>
      <c r="G14" s="175">
        <f t="shared" si="4"/>
        <v>0.26474086661002549</v>
      </c>
    </row>
    <row r="15" spans="1:7">
      <c r="A15" s="171" t="s">
        <v>19</v>
      </c>
      <c r="B15" s="582" t="s">
        <v>20</v>
      </c>
      <c r="C15" s="172">
        <v>9444</v>
      </c>
      <c r="D15" s="173">
        <v>8650</v>
      </c>
      <c r="E15" s="173">
        <v>1864</v>
      </c>
      <c r="F15" s="174">
        <f t="shared" si="3"/>
        <v>0.1973739940703092</v>
      </c>
      <c r="G15" s="175">
        <f t="shared" si="4"/>
        <v>0.21549132947976879</v>
      </c>
    </row>
    <row r="16" spans="1:7">
      <c r="A16" s="171" t="s">
        <v>21</v>
      </c>
      <c r="B16" s="582" t="s">
        <v>22</v>
      </c>
      <c r="C16" s="172">
        <v>15298</v>
      </c>
      <c r="D16" s="173">
        <v>14495</v>
      </c>
      <c r="E16" s="173">
        <v>4409</v>
      </c>
      <c r="F16" s="174">
        <f t="shared" si="3"/>
        <v>0.28820760883775659</v>
      </c>
      <c r="G16" s="175">
        <f t="shared" si="4"/>
        <v>0.30417385305277683</v>
      </c>
    </row>
    <row r="17" spans="1:7">
      <c r="A17" s="171" t="s">
        <v>23</v>
      </c>
      <c r="B17" s="582" t="s">
        <v>24</v>
      </c>
      <c r="C17" s="172">
        <v>10504</v>
      </c>
      <c r="D17" s="173">
        <v>9725</v>
      </c>
      <c r="E17" s="173">
        <v>1307</v>
      </c>
      <c r="F17" s="174">
        <f t="shared" si="3"/>
        <v>0.12442878903274943</v>
      </c>
      <c r="G17" s="175">
        <f t="shared" si="4"/>
        <v>0.13439588688946016</v>
      </c>
    </row>
    <row r="18" spans="1:7">
      <c r="A18" s="171" t="s">
        <v>25</v>
      </c>
      <c r="B18" s="582" t="s">
        <v>26</v>
      </c>
      <c r="C18" s="172">
        <v>11826</v>
      </c>
      <c r="D18" s="173">
        <v>10921</v>
      </c>
      <c r="E18" s="173">
        <v>2059</v>
      </c>
      <c r="F18" s="174">
        <f t="shared" si="3"/>
        <v>0.17410789785219008</v>
      </c>
      <c r="G18" s="175">
        <f t="shared" si="4"/>
        <v>0.1885358483655343</v>
      </c>
    </row>
    <row r="19" spans="1:7">
      <c r="A19" s="171" t="s">
        <v>27</v>
      </c>
      <c r="B19" s="582" t="s">
        <v>28</v>
      </c>
      <c r="C19" s="172">
        <v>9100</v>
      </c>
      <c r="D19" s="173">
        <v>8420</v>
      </c>
      <c r="E19" s="173">
        <v>1609</v>
      </c>
      <c r="F19" s="174">
        <f t="shared" si="3"/>
        <v>0.17681318681318681</v>
      </c>
      <c r="G19" s="175">
        <f t="shared" si="4"/>
        <v>0.19109263657957246</v>
      </c>
    </row>
    <row r="20" spans="1:7">
      <c r="A20" s="166" t="s">
        <v>253</v>
      </c>
      <c r="B20" s="581"/>
      <c r="C20" s="167">
        <f>SUM(C21:C31)</f>
        <v>40014</v>
      </c>
      <c r="D20" s="168">
        <f t="shared" ref="D20:E20" si="6">SUM(D21:D31)</f>
        <v>37227</v>
      </c>
      <c r="E20" s="168">
        <f t="shared" si="6"/>
        <v>8121</v>
      </c>
      <c r="F20" s="169">
        <f>E20/C20</f>
        <v>0.20295396611186084</v>
      </c>
      <c r="G20" s="170">
        <f>E20/D20</f>
        <v>0.21814811830123298</v>
      </c>
    </row>
    <row r="21" spans="1:7">
      <c r="A21" s="171" t="s">
        <v>30</v>
      </c>
      <c r="B21" s="582" t="s">
        <v>31</v>
      </c>
      <c r="C21" s="172">
        <v>2607</v>
      </c>
      <c r="D21" s="173">
        <v>2424</v>
      </c>
      <c r="E21" s="173">
        <v>591</v>
      </c>
      <c r="F21" s="174">
        <f t="shared" si="3"/>
        <v>0.22669735327963175</v>
      </c>
      <c r="G21" s="175">
        <f t="shared" si="4"/>
        <v>0.24381188118811881</v>
      </c>
    </row>
    <row r="22" spans="1:7">
      <c r="A22" s="171" t="s">
        <v>32</v>
      </c>
      <c r="B22" s="582" t="s">
        <v>33</v>
      </c>
      <c r="C22" s="172">
        <v>4143</v>
      </c>
      <c r="D22" s="173">
        <v>3833</v>
      </c>
      <c r="E22" s="173">
        <v>754</v>
      </c>
      <c r="F22" s="174">
        <f t="shared" si="3"/>
        <v>0.18199372435433261</v>
      </c>
      <c r="G22" s="175">
        <f t="shared" si="4"/>
        <v>0.19671275763109836</v>
      </c>
    </row>
    <row r="23" spans="1:7">
      <c r="A23" s="171" t="s">
        <v>34</v>
      </c>
      <c r="B23" s="582" t="s">
        <v>35</v>
      </c>
      <c r="C23" s="172">
        <v>4240</v>
      </c>
      <c r="D23" s="173">
        <v>3907</v>
      </c>
      <c r="E23" s="173">
        <v>792</v>
      </c>
      <c r="F23" s="174">
        <f t="shared" si="3"/>
        <v>0.18679245283018867</v>
      </c>
      <c r="G23" s="175">
        <f t="shared" si="4"/>
        <v>0.20271307908881495</v>
      </c>
    </row>
    <row r="24" spans="1:7">
      <c r="A24" s="171" t="s">
        <v>36</v>
      </c>
      <c r="B24" s="582" t="s">
        <v>37</v>
      </c>
      <c r="C24" s="172">
        <v>3519</v>
      </c>
      <c r="D24" s="173">
        <v>3230</v>
      </c>
      <c r="E24" s="173">
        <v>724</v>
      </c>
      <c r="F24" s="174">
        <f t="shared" si="3"/>
        <v>0.2057402671213413</v>
      </c>
      <c r="G24" s="175">
        <f t="shared" si="4"/>
        <v>0.22414860681114551</v>
      </c>
    </row>
    <row r="25" spans="1:7">
      <c r="A25" s="171" t="s">
        <v>38</v>
      </c>
      <c r="B25" s="582" t="s">
        <v>39</v>
      </c>
      <c r="C25" s="172">
        <v>4493</v>
      </c>
      <c r="D25" s="173">
        <v>4275</v>
      </c>
      <c r="E25" s="173">
        <v>1342</v>
      </c>
      <c r="F25" s="174">
        <f t="shared" si="3"/>
        <v>0.29868684620520808</v>
      </c>
      <c r="G25" s="175">
        <f t="shared" si="4"/>
        <v>0.31391812865497076</v>
      </c>
    </row>
    <row r="26" spans="1:7">
      <c r="A26" s="171" t="s">
        <v>40</v>
      </c>
      <c r="B26" s="582" t="s">
        <v>41</v>
      </c>
      <c r="C26" s="172">
        <v>1816</v>
      </c>
      <c r="D26" s="173">
        <v>1687</v>
      </c>
      <c r="E26" s="173">
        <v>201</v>
      </c>
      <c r="F26" s="174">
        <f t="shared" si="3"/>
        <v>0.11068281938325991</v>
      </c>
      <c r="G26" s="175">
        <f t="shared" si="4"/>
        <v>0.11914641375222289</v>
      </c>
    </row>
    <row r="27" spans="1:7">
      <c r="A27" s="171" t="s">
        <v>42</v>
      </c>
      <c r="B27" s="582" t="s">
        <v>43</v>
      </c>
      <c r="C27" s="172">
        <v>4296</v>
      </c>
      <c r="D27" s="173">
        <v>3929</v>
      </c>
      <c r="E27" s="173">
        <v>889</v>
      </c>
      <c r="F27" s="174">
        <f t="shared" si="3"/>
        <v>0.20693668528864059</v>
      </c>
      <c r="G27" s="175">
        <f t="shared" si="4"/>
        <v>0.22626622550267245</v>
      </c>
    </row>
    <row r="28" spans="1:7">
      <c r="A28" s="171" t="s">
        <v>44</v>
      </c>
      <c r="B28" s="582" t="s">
        <v>45</v>
      </c>
      <c r="C28" s="172">
        <v>4406</v>
      </c>
      <c r="D28" s="173">
        <v>4186</v>
      </c>
      <c r="E28" s="173">
        <v>584</v>
      </c>
      <c r="F28" s="174">
        <f t="shared" si="3"/>
        <v>0.13254652746255108</v>
      </c>
      <c r="G28" s="175">
        <f t="shared" si="4"/>
        <v>0.13951266125179168</v>
      </c>
    </row>
    <row r="29" spans="1:7">
      <c r="A29" s="171" t="s">
        <v>46</v>
      </c>
      <c r="B29" s="582" t="s">
        <v>47</v>
      </c>
      <c r="C29" s="172">
        <v>5049</v>
      </c>
      <c r="D29" s="173">
        <v>4685</v>
      </c>
      <c r="E29" s="173">
        <v>1135</v>
      </c>
      <c r="F29" s="174">
        <f t="shared" si="3"/>
        <v>0.22479698950287186</v>
      </c>
      <c r="G29" s="175">
        <f t="shared" si="4"/>
        <v>0.24226254002134473</v>
      </c>
    </row>
    <row r="30" spans="1:7">
      <c r="A30" s="171" t="s">
        <v>48</v>
      </c>
      <c r="B30" s="582" t="s">
        <v>49</v>
      </c>
      <c r="C30" s="172">
        <v>1650</v>
      </c>
      <c r="D30" s="173">
        <v>1586</v>
      </c>
      <c r="E30" s="173">
        <v>311</v>
      </c>
      <c r="F30" s="174">
        <f t="shared" si="3"/>
        <v>0.18848484848484848</v>
      </c>
      <c r="G30" s="175">
        <f t="shared" si="4"/>
        <v>0.1960907944514502</v>
      </c>
    </row>
    <row r="31" spans="1:7" ht="15.75" thickBot="1">
      <c r="A31" s="176" t="s">
        <v>50</v>
      </c>
      <c r="B31" s="583" t="s">
        <v>51</v>
      </c>
      <c r="C31" s="177">
        <v>3795</v>
      </c>
      <c r="D31" s="178">
        <v>3485</v>
      </c>
      <c r="E31" s="178">
        <v>798</v>
      </c>
      <c r="F31" s="179">
        <f t="shared" si="3"/>
        <v>0.21027667984189724</v>
      </c>
      <c r="G31" s="180">
        <f t="shared" si="4"/>
        <v>0.22898134863701577</v>
      </c>
    </row>
    <row r="32" spans="1:7">
      <c r="A32" s="161" t="s">
        <v>81</v>
      </c>
      <c r="B32" s="580"/>
      <c r="C32" s="162">
        <f>SUM(C33:C44)</f>
        <v>45579</v>
      </c>
      <c r="D32" s="163">
        <f t="shared" ref="D32:E32" si="7">SUM(D33:D44)</f>
        <v>43187</v>
      </c>
      <c r="E32" s="163">
        <f t="shared" si="7"/>
        <v>4692</v>
      </c>
      <c r="F32" s="164">
        <f>E32/C32</f>
        <v>0.10294214440860923</v>
      </c>
      <c r="G32" s="165">
        <f>E32/D32</f>
        <v>0.10864380484868132</v>
      </c>
    </row>
    <row r="33" spans="1:7">
      <c r="A33" s="171" t="s">
        <v>55</v>
      </c>
      <c r="B33" s="582" t="s">
        <v>56</v>
      </c>
      <c r="C33" s="172">
        <v>323</v>
      </c>
      <c r="D33" s="173">
        <v>243</v>
      </c>
      <c r="E33" s="173"/>
      <c r="F33" s="174"/>
      <c r="G33" s="175"/>
    </row>
    <row r="34" spans="1:7">
      <c r="A34" s="171" t="s">
        <v>57</v>
      </c>
      <c r="B34" s="582" t="s">
        <v>58</v>
      </c>
      <c r="C34" s="172">
        <v>549</v>
      </c>
      <c r="D34" s="173">
        <v>64</v>
      </c>
      <c r="E34" s="173"/>
      <c r="F34" s="174"/>
      <c r="G34" s="175"/>
    </row>
    <row r="35" spans="1:7">
      <c r="A35" s="171" t="s">
        <v>59</v>
      </c>
      <c r="B35" s="582" t="s">
        <v>60</v>
      </c>
      <c r="C35" s="172">
        <v>4156</v>
      </c>
      <c r="D35" s="173">
        <v>3890</v>
      </c>
      <c r="E35" s="173">
        <v>82</v>
      </c>
      <c r="F35" s="174">
        <f t="shared" si="3"/>
        <v>1.973051010587103E-2</v>
      </c>
      <c r="G35" s="175">
        <f t="shared" si="4"/>
        <v>2.1079691516709513E-2</v>
      </c>
    </row>
    <row r="36" spans="1:7">
      <c r="A36" s="171" t="s">
        <v>63</v>
      </c>
      <c r="B36" s="582" t="s">
        <v>62</v>
      </c>
      <c r="C36" s="172">
        <v>5568</v>
      </c>
      <c r="D36" s="173">
        <v>5489</v>
      </c>
      <c r="E36" s="173">
        <v>58</v>
      </c>
      <c r="F36" s="174">
        <f t="shared" si="3"/>
        <v>1.0416666666666666E-2</v>
      </c>
      <c r="G36" s="175">
        <f t="shared" si="4"/>
        <v>1.0566587720896338E-2</v>
      </c>
    </row>
    <row r="37" spans="1:7">
      <c r="A37" s="171" t="s">
        <v>64</v>
      </c>
      <c r="B37" s="582" t="s">
        <v>65</v>
      </c>
      <c r="C37" s="172">
        <v>2074</v>
      </c>
      <c r="D37" s="173">
        <v>1987</v>
      </c>
      <c r="E37" s="173">
        <v>833</v>
      </c>
      <c r="F37" s="174">
        <f t="shared" si="3"/>
        <v>0.40163934426229508</v>
      </c>
      <c r="G37" s="175">
        <f t="shared" si="4"/>
        <v>0.41922496225465528</v>
      </c>
    </row>
    <row r="38" spans="1:7">
      <c r="A38" s="171" t="s">
        <v>66</v>
      </c>
      <c r="B38" s="582" t="s">
        <v>67</v>
      </c>
      <c r="C38" s="172">
        <v>3508</v>
      </c>
      <c r="D38" s="173">
        <v>3405</v>
      </c>
      <c r="E38" s="173">
        <v>432</v>
      </c>
      <c r="F38" s="174">
        <f t="shared" si="3"/>
        <v>0.12314709236031927</v>
      </c>
      <c r="G38" s="175">
        <f t="shared" si="4"/>
        <v>0.12687224669603525</v>
      </c>
    </row>
    <row r="39" spans="1:7">
      <c r="A39" s="171" t="s">
        <v>70</v>
      </c>
      <c r="B39" s="582" t="s">
        <v>69</v>
      </c>
      <c r="C39" s="172">
        <v>8143</v>
      </c>
      <c r="D39" s="173">
        <v>7892</v>
      </c>
      <c r="E39" s="173">
        <v>1627</v>
      </c>
      <c r="F39" s="174">
        <f t="shared" si="3"/>
        <v>0.19980351221908388</v>
      </c>
      <c r="G39" s="175">
        <f t="shared" si="4"/>
        <v>0.20615813482007095</v>
      </c>
    </row>
    <row r="40" spans="1:7">
      <c r="A40" s="171" t="s">
        <v>71</v>
      </c>
      <c r="B40" s="582" t="s">
        <v>72</v>
      </c>
      <c r="C40" s="172">
        <v>7492</v>
      </c>
      <c r="D40" s="173">
        <v>7095</v>
      </c>
      <c r="E40" s="173">
        <v>388</v>
      </c>
      <c r="F40" s="174">
        <f t="shared" si="3"/>
        <v>5.1788574479444738E-2</v>
      </c>
      <c r="G40" s="175">
        <f t="shared" si="4"/>
        <v>5.4686398872445384E-2</v>
      </c>
    </row>
    <row r="41" spans="1:7">
      <c r="A41" s="171" t="s">
        <v>73</v>
      </c>
      <c r="B41" s="582" t="s">
        <v>74</v>
      </c>
      <c r="C41" s="172">
        <v>3420</v>
      </c>
      <c r="D41" s="173">
        <v>3134</v>
      </c>
      <c r="E41" s="173">
        <v>86</v>
      </c>
      <c r="F41" s="174">
        <f t="shared" si="3"/>
        <v>2.5146198830409357E-2</v>
      </c>
      <c r="G41" s="175">
        <f t="shared" si="4"/>
        <v>2.7440970006381619E-2</v>
      </c>
    </row>
    <row r="42" spans="1:7">
      <c r="A42" s="171" t="s">
        <v>75</v>
      </c>
      <c r="B42" s="582" t="s">
        <v>76</v>
      </c>
      <c r="C42" s="172">
        <v>1229</v>
      </c>
      <c r="D42" s="173">
        <v>1227</v>
      </c>
      <c r="E42" s="173">
        <v>10</v>
      </c>
      <c r="F42" s="174">
        <f t="shared" si="3"/>
        <v>8.1366965012205049E-3</v>
      </c>
      <c r="G42" s="175">
        <f t="shared" si="4"/>
        <v>8.1499592502037484E-3</v>
      </c>
    </row>
    <row r="43" spans="1:7">
      <c r="A43" s="171" t="s">
        <v>77</v>
      </c>
      <c r="B43" s="582" t="s">
        <v>78</v>
      </c>
      <c r="C43" s="172">
        <v>3242</v>
      </c>
      <c r="D43" s="173">
        <v>2941</v>
      </c>
      <c r="E43" s="173">
        <v>80</v>
      </c>
      <c r="F43" s="174">
        <f t="shared" si="3"/>
        <v>2.4676125848241828E-2</v>
      </c>
      <c r="G43" s="175">
        <f t="shared" si="4"/>
        <v>2.7201632097925876E-2</v>
      </c>
    </row>
    <row r="44" spans="1:7" ht="15.75" thickBot="1">
      <c r="A44" s="176" t="s">
        <v>79</v>
      </c>
      <c r="B44" s="583" t="s">
        <v>80</v>
      </c>
      <c r="C44" s="177">
        <v>5875</v>
      </c>
      <c r="D44" s="178">
        <v>5820</v>
      </c>
      <c r="E44" s="178">
        <v>1096</v>
      </c>
      <c r="F44" s="179">
        <f t="shared" si="3"/>
        <v>0.1865531914893617</v>
      </c>
      <c r="G44" s="180">
        <f t="shared" si="4"/>
        <v>0.18831615120274914</v>
      </c>
    </row>
    <row r="45" spans="1:7" s="45" customFormat="1" ht="15.75">
      <c r="A45" s="161" t="s">
        <v>98</v>
      </c>
      <c r="B45" s="580"/>
      <c r="C45" s="162">
        <f>SUM(C46:C52)</f>
        <v>9250</v>
      </c>
      <c r="D45" s="163">
        <f t="shared" ref="D45:E45" si="8">SUM(D46:D52)</f>
        <v>8618</v>
      </c>
      <c r="E45" s="163">
        <f t="shared" si="8"/>
        <v>767</v>
      </c>
      <c r="F45" s="164">
        <f>E45/C45</f>
        <v>8.2918918918918921E-2</v>
      </c>
      <c r="G45" s="165">
        <f>E45/D45</f>
        <v>8.8999767927593412E-2</v>
      </c>
    </row>
    <row r="46" spans="1:7">
      <c r="A46" s="171" t="s">
        <v>83</v>
      </c>
      <c r="B46" s="582" t="s">
        <v>84</v>
      </c>
      <c r="C46" s="172">
        <v>1883</v>
      </c>
      <c r="D46" s="173">
        <v>1789</v>
      </c>
      <c r="E46" s="173">
        <v>76</v>
      </c>
      <c r="F46" s="174">
        <f t="shared" si="3"/>
        <v>4.0361125862984598E-2</v>
      </c>
      <c r="G46" s="175">
        <f t="shared" si="4"/>
        <v>4.2481833426495245E-2</v>
      </c>
    </row>
    <row r="47" spans="1:7">
      <c r="A47" s="171" t="s">
        <v>85</v>
      </c>
      <c r="B47" s="582" t="s">
        <v>86</v>
      </c>
      <c r="C47" s="172">
        <v>1312</v>
      </c>
      <c r="D47" s="173">
        <v>1191</v>
      </c>
      <c r="E47" s="173">
        <v>73</v>
      </c>
      <c r="F47" s="174">
        <f t="shared" si="3"/>
        <v>5.5640243902439025E-2</v>
      </c>
      <c r="G47" s="175">
        <f t="shared" si="4"/>
        <v>6.1293031066330814E-2</v>
      </c>
    </row>
    <row r="48" spans="1:7">
      <c r="A48" s="171" t="s">
        <v>88</v>
      </c>
      <c r="B48" s="582" t="s">
        <v>89</v>
      </c>
      <c r="C48" s="172">
        <v>1090</v>
      </c>
      <c r="D48" s="173">
        <v>965</v>
      </c>
      <c r="E48" s="173">
        <v>15</v>
      </c>
      <c r="F48" s="174">
        <f t="shared" si="3"/>
        <v>1.3761467889908258E-2</v>
      </c>
      <c r="G48" s="175">
        <f t="shared" si="4"/>
        <v>1.5544041450777202E-2</v>
      </c>
    </row>
    <row r="49" spans="1:7">
      <c r="A49" s="171" t="s">
        <v>90</v>
      </c>
      <c r="B49" s="582" t="s">
        <v>91</v>
      </c>
      <c r="C49" s="172">
        <v>1987</v>
      </c>
      <c r="D49" s="173">
        <v>1876</v>
      </c>
      <c r="E49" s="173">
        <v>41</v>
      </c>
      <c r="F49" s="174">
        <f t="shared" si="3"/>
        <v>2.0634121791645699E-2</v>
      </c>
      <c r="G49" s="175">
        <f t="shared" si="4"/>
        <v>2.1855010660980809E-2</v>
      </c>
    </row>
    <row r="50" spans="1:7">
      <c r="A50" s="171" t="s">
        <v>92</v>
      </c>
      <c r="B50" s="582" t="s">
        <v>93</v>
      </c>
      <c r="C50" s="172">
        <v>79</v>
      </c>
      <c r="D50" s="173">
        <v>72</v>
      </c>
      <c r="E50" s="173">
        <v>2</v>
      </c>
      <c r="F50" s="174">
        <f t="shared" si="3"/>
        <v>2.5316455696202531E-2</v>
      </c>
      <c r="G50" s="175">
        <f t="shared" si="4"/>
        <v>2.7777777777777776E-2</v>
      </c>
    </row>
    <row r="51" spans="1:7">
      <c r="A51" s="171" t="s">
        <v>96</v>
      </c>
      <c r="B51" s="582" t="s">
        <v>97</v>
      </c>
      <c r="C51" s="172">
        <v>2040</v>
      </c>
      <c r="D51" s="173">
        <v>2011</v>
      </c>
      <c r="E51" s="173">
        <v>458</v>
      </c>
      <c r="F51" s="174">
        <f t="shared" si="3"/>
        <v>0.22450980392156863</v>
      </c>
      <c r="G51" s="175">
        <f t="shared" si="4"/>
        <v>0.22774738935852809</v>
      </c>
    </row>
    <row r="52" spans="1:7" ht="15.75" thickBot="1">
      <c r="A52" s="171" t="s">
        <v>94</v>
      </c>
      <c r="B52" s="582" t="s">
        <v>95</v>
      </c>
      <c r="C52" s="151">
        <v>859</v>
      </c>
      <c r="D52" s="152">
        <v>714</v>
      </c>
      <c r="E52" s="152">
        <v>102</v>
      </c>
      <c r="F52" s="153">
        <f t="shared" si="3"/>
        <v>0.11874272409778813</v>
      </c>
      <c r="G52" s="154">
        <f t="shared" si="4"/>
        <v>0.14285714285714285</v>
      </c>
    </row>
    <row r="53" spans="1:7"/>
    <row r="54" spans="1:7">
      <c r="A54" s="49" t="s">
        <v>412</v>
      </c>
      <c r="B54" s="49"/>
      <c r="C54" s="49"/>
      <c r="D54" s="49"/>
      <c r="E54" s="49"/>
      <c r="F54" s="49"/>
      <c r="G54" s="49"/>
    </row>
    <row r="55" spans="1:7">
      <c r="A55" s="49" t="s">
        <v>414</v>
      </c>
      <c r="B55" s="49"/>
      <c r="C55" s="49"/>
      <c r="D55" s="49"/>
      <c r="E55" s="49"/>
      <c r="F55" s="49"/>
      <c r="G55" s="49"/>
    </row>
    <row r="56" spans="1:7">
      <c r="A56" s="49"/>
      <c r="B56" s="49"/>
      <c r="C56" s="49"/>
      <c r="D56" s="49"/>
      <c r="E56" s="49"/>
      <c r="F56" s="49"/>
      <c r="G56" s="49"/>
    </row>
    <row r="57" spans="1:7" ht="62.25" customHeight="1">
      <c r="A57" s="964" t="s">
        <v>413</v>
      </c>
      <c r="B57" s="965"/>
      <c r="C57" s="965"/>
      <c r="D57" s="965"/>
      <c r="E57" s="965"/>
      <c r="F57" s="965"/>
      <c r="G57" s="965"/>
    </row>
  </sheetData>
  <mergeCells count="3">
    <mergeCell ref="A1:G1"/>
    <mergeCell ref="A2:G2"/>
    <mergeCell ref="A57:G57"/>
  </mergeCells>
  <pageMargins left="0.39370078740157483" right="0.39370078740157483" top="0.39370078740157483" bottom="0.39370078740157483" header="0.31496062992125984" footer="0.31496062992125984"/>
  <pageSetup scale="6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I65"/>
  <sheetViews>
    <sheetView zoomScaleNormal="100" workbookViewId="0">
      <selection sqref="A1:H1"/>
    </sheetView>
  </sheetViews>
  <sheetFormatPr defaultColWidth="0" defaultRowHeight="15.75" zeroHeight="1"/>
  <cols>
    <col min="1" max="1" width="42.42578125" style="186" customWidth="1"/>
    <col min="2" max="3" width="14.140625" style="186" customWidth="1"/>
    <col min="4" max="4" width="15.28515625" style="186" customWidth="1"/>
    <col min="5" max="7" width="14.140625" style="186" customWidth="1"/>
    <col min="8" max="8" width="15.42578125" style="186" customWidth="1"/>
    <col min="9" max="9" width="1.85546875" style="186" customWidth="1"/>
    <col min="10" max="16384" width="9.140625" style="186" hidden="1"/>
  </cols>
  <sheetData>
    <row r="1" spans="1:9" s="182" customFormat="1" ht="31.5" customHeight="1">
      <c r="A1" s="967" t="s">
        <v>480</v>
      </c>
      <c r="B1" s="967"/>
      <c r="C1" s="967"/>
      <c r="D1" s="967"/>
      <c r="E1" s="967"/>
      <c r="F1" s="967"/>
      <c r="G1" s="967"/>
      <c r="H1" s="967"/>
      <c r="I1" s="181"/>
    </row>
    <row r="2" spans="1:9" s="183" customFormat="1" ht="16.5" customHeight="1">
      <c r="A2" s="963" t="s">
        <v>492</v>
      </c>
      <c r="B2" s="963"/>
      <c r="C2" s="963"/>
      <c r="D2" s="963"/>
      <c r="E2" s="963"/>
      <c r="F2" s="963"/>
      <c r="G2" s="963"/>
    </row>
    <row r="3" spans="1:9" s="183" customFormat="1" ht="8.25" customHeight="1" thickBot="1">
      <c r="A3" s="145"/>
      <c r="B3" s="145"/>
      <c r="C3" s="145"/>
      <c r="D3" s="145"/>
      <c r="E3" s="145"/>
      <c r="F3" s="145"/>
      <c r="G3" s="145"/>
    </row>
    <row r="4" spans="1:9" s="182" customFormat="1" ht="15.75" customHeight="1">
      <c r="A4" s="968" t="s">
        <v>0</v>
      </c>
      <c r="B4" s="970" t="s">
        <v>245</v>
      </c>
      <c r="C4" s="972" t="s">
        <v>1</v>
      </c>
      <c r="D4" s="974" t="s">
        <v>254</v>
      </c>
      <c r="E4" s="975"/>
      <c r="F4" s="975"/>
      <c r="G4" s="976"/>
      <c r="H4" s="972" t="s">
        <v>255</v>
      </c>
    </row>
    <row r="5" spans="1:9" s="182" customFormat="1" ht="104.25" customHeight="1">
      <c r="A5" s="969"/>
      <c r="B5" s="971"/>
      <c r="C5" s="973"/>
      <c r="D5" s="590" t="s">
        <v>256</v>
      </c>
      <c r="E5" s="591" t="s">
        <v>416</v>
      </c>
      <c r="F5" s="591" t="s">
        <v>417</v>
      </c>
      <c r="G5" s="592" t="s">
        <v>418</v>
      </c>
      <c r="H5" s="973"/>
    </row>
    <row r="6" spans="1:9" s="184" customFormat="1" thickBot="1">
      <c r="A6" s="593">
        <v>1</v>
      </c>
      <c r="B6" s="594">
        <v>2</v>
      </c>
      <c r="C6" s="595">
        <v>3</v>
      </c>
      <c r="D6" s="593" t="s">
        <v>260</v>
      </c>
      <c r="E6" s="596">
        <v>5</v>
      </c>
      <c r="F6" s="596">
        <v>6</v>
      </c>
      <c r="G6" s="594">
        <v>7</v>
      </c>
      <c r="H6" s="595" t="s">
        <v>357</v>
      </c>
    </row>
    <row r="7" spans="1:9" s="185" customFormat="1" ht="16.5" thickBot="1">
      <c r="A7" s="597" t="s">
        <v>495</v>
      </c>
      <c r="B7" s="598"/>
      <c r="C7" s="599">
        <f>C8+C33+C46</f>
        <v>312038</v>
      </c>
      <c r="D7" s="600">
        <f t="shared" ref="D7:G7" si="0">D8+D33+D46</f>
        <v>4245</v>
      </c>
      <c r="E7" s="601">
        <f t="shared" si="0"/>
        <v>1842</v>
      </c>
      <c r="F7" s="601">
        <f t="shared" si="0"/>
        <v>1671</v>
      </c>
      <c r="G7" s="602">
        <f t="shared" si="0"/>
        <v>732</v>
      </c>
      <c r="H7" s="603">
        <f>D7/C7</f>
        <v>1.3604112319653375E-2</v>
      </c>
    </row>
    <row r="8" spans="1:9" s="185" customFormat="1">
      <c r="A8" s="584" t="s">
        <v>5</v>
      </c>
      <c r="B8" s="604"/>
      <c r="C8" s="605">
        <f>C9+C13+C21</f>
        <v>257209</v>
      </c>
      <c r="D8" s="606">
        <f t="shared" ref="D8:G8" si="1">D9+D13+D21</f>
        <v>3557</v>
      </c>
      <c r="E8" s="607">
        <f t="shared" si="1"/>
        <v>1506</v>
      </c>
      <c r="F8" s="607">
        <f t="shared" si="1"/>
        <v>1427</v>
      </c>
      <c r="G8" s="608">
        <f t="shared" si="1"/>
        <v>624</v>
      </c>
      <c r="H8" s="609">
        <f t="shared" ref="H8:H53" si="2">D8/C8</f>
        <v>1.382922059492475E-2</v>
      </c>
    </row>
    <row r="9" spans="1:9" s="185" customFormat="1">
      <c r="A9" s="585" t="s">
        <v>6</v>
      </c>
      <c r="B9" s="610"/>
      <c r="C9" s="611">
        <f>SUM(C10:C12)</f>
        <v>124880</v>
      </c>
      <c r="D9" s="612">
        <f t="shared" ref="D9:G9" si="3">SUM(D10:D12)</f>
        <v>1099</v>
      </c>
      <c r="E9" s="613">
        <f t="shared" si="3"/>
        <v>544</v>
      </c>
      <c r="F9" s="613">
        <f t="shared" si="3"/>
        <v>386</v>
      </c>
      <c r="G9" s="614">
        <f t="shared" si="3"/>
        <v>169</v>
      </c>
      <c r="H9" s="615">
        <f t="shared" si="2"/>
        <v>8.8004484304932736E-3</v>
      </c>
    </row>
    <row r="10" spans="1:9">
      <c r="A10" s="586" t="s">
        <v>7</v>
      </c>
      <c r="B10" s="616" t="s">
        <v>8</v>
      </c>
      <c r="C10" s="617">
        <v>16781</v>
      </c>
      <c r="D10" s="618">
        <v>91</v>
      </c>
      <c r="E10" s="619">
        <v>54</v>
      </c>
      <c r="F10" s="619">
        <v>27</v>
      </c>
      <c r="G10" s="620">
        <v>10</v>
      </c>
      <c r="H10" s="621">
        <f t="shared" si="2"/>
        <v>5.4227995947798103E-3</v>
      </c>
    </row>
    <row r="11" spans="1:9">
      <c r="A11" s="586" t="s">
        <v>9</v>
      </c>
      <c r="B11" s="616" t="s">
        <v>10</v>
      </c>
      <c r="C11" s="617">
        <v>40284</v>
      </c>
      <c r="D11" s="618">
        <v>390</v>
      </c>
      <c r="E11" s="619">
        <v>165</v>
      </c>
      <c r="F11" s="619">
        <v>171</v>
      </c>
      <c r="G11" s="620">
        <v>54</v>
      </c>
      <c r="H11" s="621">
        <f t="shared" si="2"/>
        <v>9.6812630324694671E-3</v>
      </c>
    </row>
    <row r="12" spans="1:9">
      <c r="A12" s="586" t="s">
        <v>11</v>
      </c>
      <c r="B12" s="616" t="s">
        <v>12</v>
      </c>
      <c r="C12" s="617">
        <v>67815</v>
      </c>
      <c r="D12" s="618">
        <v>618</v>
      </c>
      <c r="E12" s="619">
        <v>325</v>
      </c>
      <c r="F12" s="619">
        <v>188</v>
      </c>
      <c r="G12" s="620">
        <v>105</v>
      </c>
      <c r="H12" s="621">
        <f t="shared" si="2"/>
        <v>9.1130280911302809E-3</v>
      </c>
    </row>
    <row r="13" spans="1:9" s="185" customFormat="1">
      <c r="A13" s="587" t="s">
        <v>14</v>
      </c>
      <c r="B13" s="622"/>
      <c r="C13" s="611">
        <f>SUM(C14:C20)</f>
        <v>92315</v>
      </c>
      <c r="D13" s="612">
        <f t="shared" ref="D13:F13" si="4">SUM(D14:D20)</f>
        <v>1753</v>
      </c>
      <c r="E13" s="613">
        <f t="shared" si="4"/>
        <v>723</v>
      </c>
      <c r="F13" s="613">
        <f t="shared" si="4"/>
        <v>648</v>
      </c>
      <c r="G13" s="614">
        <f>SUM(G14:G20)</f>
        <v>382</v>
      </c>
      <c r="H13" s="615">
        <f t="shared" si="2"/>
        <v>1.8989330011374098E-2</v>
      </c>
    </row>
    <row r="14" spans="1:9">
      <c r="A14" s="586" t="s">
        <v>15</v>
      </c>
      <c r="B14" s="616" t="s">
        <v>16</v>
      </c>
      <c r="C14" s="617">
        <v>23414</v>
      </c>
      <c r="D14" s="618">
        <v>522</v>
      </c>
      <c r="E14" s="619">
        <v>186</v>
      </c>
      <c r="F14" s="619">
        <v>173</v>
      </c>
      <c r="G14" s="620">
        <v>163</v>
      </c>
      <c r="H14" s="621">
        <f t="shared" si="2"/>
        <v>2.2294353805415563E-2</v>
      </c>
    </row>
    <row r="15" spans="1:9">
      <c r="A15" s="586" t="s">
        <v>17</v>
      </c>
      <c r="B15" s="616" t="s">
        <v>18</v>
      </c>
      <c r="C15" s="617">
        <v>12729</v>
      </c>
      <c r="D15" s="618">
        <v>206</v>
      </c>
      <c r="E15" s="619">
        <v>52</v>
      </c>
      <c r="F15" s="619">
        <v>104</v>
      </c>
      <c r="G15" s="620">
        <v>50</v>
      </c>
      <c r="H15" s="621">
        <f t="shared" si="2"/>
        <v>1.6183517951135203E-2</v>
      </c>
    </row>
    <row r="16" spans="1:9">
      <c r="A16" s="586" t="s">
        <v>19</v>
      </c>
      <c r="B16" s="616" t="s">
        <v>20</v>
      </c>
      <c r="C16" s="617">
        <v>9444</v>
      </c>
      <c r="D16" s="618">
        <v>169</v>
      </c>
      <c r="E16" s="619">
        <v>61</v>
      </c>
      <c r="F16" s="619">
        <v>55</v>
      </c>
      <c r="G16" s="620">
        <v>53</v>
      </c>
      <c r="H16" s="621">
        <f t="shared" si="2"/>
        <v>1.7894959762812367E-2</v>
      </c>
    </row>
    <row r="17" spans="1:8">
      <c r="A17" s="586" t="s">
        <v>21</v>
      </c>
      <c r="B17" s="616" t="s">
        <v>22</v>
      </c>
      <c r="C17" s="617">
        <v>15298</v>
      </c>
      <c r="D17" s="618">
        <v>363</v>
      </c>
      <c r="E17" s="619">
        <v>281</v>
      </c>
      <c r="F17" s="619">
        <v>51</v>
      </c>
      <c r="G17" s="620">
        <v>31</v>
      </c>
      <c r="H17" s="621">
        <f t="shared" si="2"/>
        <v>2.3728591972806901E-2</v>
      </c>
    </row>
    <row r="18" spans="1:8">
      <c r="A18" s="586" t="s">
        <v>23</v>
      </c>
      <c r="B18" s="616" t="s">
        <v>24</v>
      </c>
      <c r="C18" s="617">
        <v>10504</v>
      </c>
      <c r="D18" s="618">
        <v>125</v>
      </c>
      <c r="E18" s="619">
        <v>35</v>
      </c>
      <c r="F18" s="619">
        <v>75</v>
      </c>
      <c r="G18" s="620">
        <v>15</v>
      </c>
      <c r="H18" s="621">
        <f t="shared" si="2"/>
        <v>1.1900228484386901E-2</v>
      </c>
    </row>
    <row r="19" spans="1:8">
      <c r="A19" s="586" t="s">
        <v>25</v>
      </c>
      <c r="B19" s="616" t="s">
        <v>26</v>
      </c>
      <c r="C19" s="617">
        <v>11826</v>
      </c>
      <c r="D19" s="618">
        <v>235</v>
      </c>
      <c r="E19" s="619">
        <v>75</v>
      </c>
      <c r="F19" s="619">
        <v>99</v>
      </c>
      <c r="G19" s="620">
        <v>61</v>
      </c>
      <c r="H19" s="621">
        <f t="shared" si="2"/>
        <v>1.987146964315914E-2</v>
      </c>
    </row>
    <row r="20" spans="1:8">
      <c r="A20" s="586" t="s">
        <v>27</v>
      </c>
      <c r="B20" s="616" t="s">
        <v>28</v>
      </c>
      <c r="C20" s="617">
        <v>9100</v>
      </c>
      <c r="D20" s="618">
        <v>133</v>
      </c>
      <c r="E20" s="619">
        <v>33</v>
      </c>
      <c r="F20" s="619">
        <v>91</v>
      </c>
      <c r="G20" s="620">
        <v>9</v>
      </c>
      <c r="H20" s="621">
        <f t="shared" si="2"/>
        <v>1.4615384615384615E-2</v>
      </c>
    </row>
    <row r="21" spans="1:8" s="185" customFormat="1">
      <c r="A21" s="587" t="s">
        <v>101</v>
      </c>
      <c r="B21" s="622"/>
      <c r="C21" s="611">
        <f>SUM(C22:C32)</f>
        <v>40014</v>
      </c>
      <c r="D21" s="611">
        <f t="shared" ref="D21:G21" si="5">SUM(D22:D32)</f>
        <v>705</v>
      </c>
      <c r="E21" s="611">
        <f t="shared" si="5"/>
        <v>239</v>
      </c>
      <c r="F21" s="611">
        <f t="shared" si="5"/>
        <v>393</v>
      </c>
      <c r="G21" s="611">
        <f t="shared" si="5"/>
        <v>73</v>
      </c>
      <c r="H21" s="615">
        <f t="shared" si="2"/>
        <v>1.7618833408307093E-2</v>
      </c>
    </row>
    <row r="22" spans="1:8">
      <c r="A22" s="586" t="s">
        <v>30</v>
      </c>
      <c r="B22" s="616" t="s">
        <v>31</v>
      </c>
      <c r="C22" s="617">
        <v>2607</v>
      </c>
      <c r="D22" s="618">
        <v>38</v>
      </c>
      <c r="E22" s="619">
        <v>14</v>
      </c>
      <c r="F22" s="619">
        <v>22</v>
      </c>
      <c r="G22" s="620">
        <v>2</v>
      </c>
      <c r="H22" s="621">
        <f t="shared" si="2"/>
        <v>1.4576141158419639E-2</v>
      </c>
    </row>
    <row r="23" spans="1:8">
      <c r="A23" s="586" t="s">
        <v>32</v>
      </c>
      <c r="B23" s="616" t="s">
        <v>33</v>
      </c>
      <c r="C23" s="617">
        <v>4143</v>
      </c>
      <c r="D23" s="618">
        <v>67</v>
      </c>
      <c r="E23" s="619">
        <v>27</v>
      </c>
      <c r="F23" s="619">
        <v>33</v>
      </c>
      <c r="G23" s="620">
        <v>7</v>
      </c>
      <c r="H23" s="621">
        <f t="shared" si="2"/>
        <v>1.6171856142891624E-2</v>
      </c>
    </row>
    <row r="24" spans="1:8">
      <c r="A24" s="586" t="s">
        <v>34</v>
      </c>
      <c r="B24" s="616" t="s">
        <v>35</v>
      </c>
      <c r="C24" s="617">
        <v>4240</v>
      </c>
      <c r="D24" s="618">
        <v>50</v>
      </c>
      <c r="E24" s="619">
        <v>10</v>
      </c>
      <c r="F24" s="619">
        <v>32</v>
      </c>
      <c r="G24" s="620">
        <v>8</v>
      </c>
      <c r="H24" s="621">
        <f t="shared" si="2"/>
        <v>1.179245283018868E-2</v>
      </c>
    </row>
    <row r="25" spans="1:8">
      <c r="A25" s="586" t="s">
        <v>36</v>
      </c>
      <c r="B25" s="616" t="s">
        <v>37</v>
      </c>
      <c r="C25" s="617">
        <v>3519</v>
      </c>
      <c r="D25" s="618">
        <v>58</v>
      </c>
      <c r="E25" s="619">
        <v>13</v>
      </c>
      <c r="F25" s="619">
        <v>43</v>
      </c>
      <c r="G25" s="620">
        <v>2</v>
      </c>
      <c r="H25" s="621">
        <f t="shared" si="2"/>
        <v>1.6481955100880932E-2</v>
      </c>
    </row>
    <row r="26" spans="1:8">
      <c r="A26" s="586" t="s">
        <v>38</v>
      </c>
      <c r="B26" s="616" t="s">
        <v>39</v>
      </c>
      <c r="C26" s="617">
        <v>4493</v>
      </c>
      <c r="D26" s="618">
        <v>65</v>
      </c>
      <c r="E26" s="619">
        <v>24</v>
      </c>
      <c r="F26" s="619">
        <v>36</v>
      </c>
      <c r="G26" s="620">
        <v>5</v>
      </c>
      <c r="H26" s="621">
        <f t="shared" si="2"/>
        <v>1.4466948586690407E-2</v>
      </c>
    </row>
    <row r="27" spans="1:8">
      <c r="A27" s="586" t="s">
        <v>40</v>
      </c>
      <c r="B27" s="616" t="s">
        <v>41</v>
      </c>
      <c r="C27" s="617">
        <v>1816</v>
      </c>
      <c r="D27" s="618">
        <v>61</v>
      </c>
      <c r="E27" s="619">
        <v>20</v>
      </c>
      <c r="F27" s="619">
        <v>32</v>
      </c>
      <c r="G27" s="620">
        <v>9</v>
      </c>
      <c r="H27" s="621">
        <f t="shared" si="2"/>
        <v>3.359030837004405E-2</v>
      </c>
    </row>
    <row r="28" spans="1:8">
      <c r="A28" s="586" t="s">
        <v>42</v>
      </c>
      <c r="B28" s="616" t="s">
        <v>43</v>
      </c>
      <c r="C28" s="617">
        <v>4296</v>
      </c>
      <c r="D28" s="618">
        <v>76</v>
      </c>
      <c r="E28" s="619">
        <v>25</v>
      </c>
      <c r="F28" s="619">
        <v>43</v>
      </c>
      <c r="G28" s="620">
        <v>8</v>
      </c>
      <c r="H28" s="621">
        <f t="shared" si="2"/>
        <v>1.7690875232774673E-2</v>
      </c>
    </row>
    <row r="29" spans="1:8">
      <c r="A29" s="586" t="s">
        <v>44</v>
      </c>
      <c r="B29" s="616" t="s">
        <v>45</v>
      </c>
      <c r="C29" s="617">
        <v>4406</v>
      </c>
      <c r="D29" s="618">
        <v>46</v>
      </c>
      <c r="E29" s="619">
        <v>20</v>
      </c>
      <c r="F29" s="619">
        <v>23</v>
      </c>
      <c r="G29" s="620">
        <v>3</v>
      </c>
      <c r="H29" s="621">
        <f t="shared" si="2"/>
        <v>1.0440308669995461E-2</v>
      </c>
    </row>
    <row r="30" spans="1:8">
      <c r="A30" s="586" t="s">
        <v>46</v>
      </c>
      <c r="B30" s="616" t="s">
        <v>47</v>
      </c>
      <c r="C30" s="617">
        <v>5049</v>
      </c>
      <c r="D30" s="618">
        <v>82</v>
      </c>
      <c r="E30" s="619">
        <v>42</v>
      </c>
      <c r="F30" s="619">
        <v>33</v>
      </c>
      <c r="G30" s="620">
        <v>7</v>
      </c>
      <c r="H30" s="621">
        <f t="shared" si="2"/>
        <v>1.6240839770251536E-2</v>
      </c>
    </row>
    <row r="31" spans="1:8">
      <c r="A31" s="586" t="s">
        <v>48</v>
      </c>
      <c r="B31" s="616" t="s">
        <v>49</v>
      </c>
      <c r="C31" s="617">
        <v>1650</v>
      </c>
      <c r="D31" s="618">
        <v>94</v>
      </c>
      <c r="E31" s="619">
        <v>34</v>
      </c>
      <c r="F31" s="619">
        <v>52</v>
      </c>
      <c r="G31" s="620">
        <v>8</v>
      </c>
      <c r="H31" s="621">
        <f t="shared" si="2"/>
        <v>5.6969696969696969E-2</v>
      </c>
    </row>
    <row r="32" spans="1:8" ht="16.5" thickBot="1">
      <c r="A32" s="588" t="s">
        <v>50</v>
      </c>
      <c r="B32" s="623" t="s">
        <v>51</v>
      </c>
      <c r="C32" s="624">
        <v>3795</v>
      </c>
      <c r="D32" s="625">
        <v>68</v>
      </c>
      <c r="E32" s="626">
        <v>10</v>
      </c>
      <c r="F32" s="626">
        <v>44</v>
      </c>
      <c r="G32" s="627">
        <v>14</v>
      </c>
      <c r="H32" s="628">
        <f t="shared" si="2"/>
        <v>1.7918313570487482E-2</v>
      </c>
    </row>
    <row r="33" spans="1:8" s="185" customFormat="1">
      <c r="A33" s="589" t="s">
        <v>54</v>
      </c>
      <c r="B33" s="629"/>
      <c r="C33" s="605">
        <f>SUM(C34:C45)</f>
        <v>45579</v>
      </c>
      <c r="D33" s="606">
        <f>SUM(D34:D45)</f>
        <v>584</v>
      </c>
      <c r="E33" s="607">
        <f>SUM(E34:E45)</f>
        <v>330</v>
      </c>
      <c r="F33" s="607">
        <f t="shared" ref="F33:G33" si="6">SUM(F34:F45)</f>
        <v>159</v>
      </c>
      <c r="G33" s="608">
        <f t="shared" si="6"/>
        <v>95</v>
      </c>
      <c r="H33" s="609">
        <f t="shared" si="2"/>
        <v>1.2812918229886571E-2</v>
      </c>
    </row>
    <row r="34" spans="1:8">
      <c r="A34" s="586" t="s">
        <v>55</v>
      </c>
      <c r="B34" s="616" t="s">
        <v>56</v>
      </c>
      <c r="C34" s="617">
        <v>323</v>
      </c>
      <c r="D34" s="618">
        <v>2</v>
      </c>
      <c r="E34" s="619"/>
      <c r="F34" s="619"/>
      <c r="G34" s="620">
        <v>2</v>
      </c>
      <c r="H34" s="621">
        <f t="shared" si="2"/>
        <v>6.1919504643962852E-3</v>
      </c>
    </row>
    <row r="35" spans="1:8">
      <c r="A35" s="586" t="s">
        <v>57</v>
      </c>
      <c r="B35" s="616" t="s">
        <v>58</v>
      </c>
      <c r="C35" s="617">
        <v>549</v>
      </c>
      <c r="D35" s="618">
        <v>5</v>
      </c>
      <c r="E35" s="619">
        <v>1</v>
      </c>
      <c r="F35" s="619">
        <v>2</v>
      </c>
      <c r="G35" s="620">
        <v>2</v>
      </c>
      <c r="H35" s="621">
        <f t="shared" si="2"/>
        <v>9.1074681238615673E-3</v>
      </c>
    </row>
    <row r="36" spans="1:8">
      <c r="A36" s="586" t="s">
        <v>59</v>
      </c>
      <c r="B36" s="616" t="s">
        <v>60</v>
      </c>
      <c r="C36" s="617">
        <v>4156</v>
      </c>
      <c r="D36" s="618">
        <v>66</v>
      </c>
      <c r="E36" s="619">
        <v>22</v>
      </c>
      <c r="F36" s="619">
        <v>18</v>
      </c>
      <c r="G36" s="620">
        <v>26</v>
      </c>
      <c r="H36" s="621">
        <f t="shared" si="2"/>
        <v>1.5880654475457171E-2</v>
      </c>
    </row>
    <row r="37" spans="1:8">
      <c r="A37" s="586" t="s">
        <v>220</v>
      </c>
      <c r="B37" s="616" t="s">
        <v>62</v>
      </c>
      <c r="C37" s="617">
        <v>5568</v>
      </c>
      <c r="D37" s="618">
        <v>22</v>
      </c>
      <c r="E37" s="619">
        <v>6</v>
      </c>
      <c r="F37" s="619">
        <v>16</v>
      </c>
      <c r="G37" s="620"/>
      <c r="H37" s="621">
        <f t="shared" si="2"/>
        <v>3.9511494252873567E-3</v>
      </c>
    </row>
    <row r="38" spans="1:8">
      <c r="A38" s="586" t="s">
        <v>64</v>
      </c>
      <c r="B38" s="616" t="s">
        <v>65</v>
      </c>
      <c r="C38" s="617">
        <v>2074</v>
      </c>
      <c r="D38" s="618">
        <v>51</v>
      </c>
      <c r="E38" s="619">
        <v>21</v>
      </c>
      <c r="F38" s="619">
        <v>23</v>
      </c>
      <c r="G38" s="620">
        <v>7</v>
      </c>
      <c r="H38" s="621">
        <f t="shared" si="2"/>
        <v>2.4590163934426229E-2</v>
      </c>
    </row>
    <row r="39" spans="1:8">
      <c r="A39" s="586" t="s">
        <v>66</v>
      </c>
      <c r="B39" s="616" t="s">
        <v>67</v>
      </c>
      <c r="C39" s="617">
        <v>3508</v>
      </c>
      <c r="D39" s="618">
        <v>79</v>
      </c>
      <c r="E39" s="619">
        <v>58</v>
      </c>
      <c r="F39" s="619">
        <v>14</v>
      </c>
      <c r="G39" s="620">
        <v>7</v>
      </c>
      <c r="H39" s="621">
        <f t="shared" si="2"/>
        <v>2.2519954389965794E-2</v>
      </c>
    </row>
    <row r="40" spans="1:8">
      <c r="A40" s="586" t="s">
        <v>70</v>
      </c>
      <c r="B40" s="616" t="s">
        <v>69</v>
      </c>
      <c r="C40" s="617">
        <v>8143</v>
      </c>
      <c r="D40" s="618">
        <v>74</v>
      </c>
      <c r="E40" s="619">
        <v>65</v>
      </c>
      <c r="F40" s="619">
        <v>9</v>
      </c>
      <c r="G40" s="620"/>
      <c r="H40" s="621">
        <f t="shared" si="2"/>
        <v>9.0875598673707484E-3</v>
      </c>
    </row>
    <row r="41" spans="1:8">
      <c r="A41" s="586" t="s">
        <v>71</v>
      </c>
      <c r="B41" s="616" t="s">
        <v>72</v>
      </c>
      <c r="C41" s="617">
        <v>7492</v>
      </c>
      <c r="D41" s="618">
        <v>117</v>
      </c>
      <c r="E41" s="619">
        <v>72</v>
      </c>
      <c r="F41" s="619">
        <v>20</v>
      </c>
      <c r="G41" s="620">
        <v>25</v>
      </c>
      <c r="H41" s="621">
        <f t="shared" si="2"/>
        <v>1.5616657768286172E-2</v>
      </c>
    </row>
    <row r="42" spans="1:8">
      <c r="A42" s="586" t="s">
        <v>73</v>
      </c>
      <c r="B42" s="616" t="s">
        <v>74</v>
      </c>
      <c r="C42" s="617">
        <v>3420</v>
      </c>
      <c r="D42" s="618">
        <v>50</v>
      </c>
      <c r="E42" s="619">
        <v>21</v>
      </c>
      <c r="F42" s="619">
        <v>22</v>
      </c>
      <c r="G42" s="620">
        <v>7</v>
      </c>
      <c r="H42" s="621">
        <f t="shared" si="2"/>
        <v>1.4619883040935672E-2</v>
      </c>
    </row>
    <row r="43" spans="1:8">
      <c r="A43" s="586" t="s">
        <v>75</v>
      </c>
      <c r="B43" s="616" t="s">
        <v>76</v>
      </c>
      <c r="C43" s="617">
        <v>1229</v>
      </c>
      <c r="D43" s="618">
        <v>6</v>
      </c>
      <c r="E43" s="619"/>
      <c r="F43" s="619">
        <v>4</v>
      </c>
      <c r="G43" s="620">
        <v>2</v>
      </c>
      <c r="H43" s="621">
        <f t="shared" si="2"/>
        <v>4.8820179007323028E-3</v>
      </c>
    </row>
    <row r="44" spans="1:8">
      <c r="A44" s="586" t="s">
        <v>77</v>
      </c>
      <c r="B44" s="616" t="s">
        <v>78</v>
      </c>
      <c r="C44" s="617">
        <v>3242</v>
      </c>
      <c r="D44" s="618">
        <v>70</v>
      </c>
      <c r="E44" s="619">
        <v>45</v>
      </c>
      <c r="F44" s="619">
        <v>13</v>
      </c>
      <c r="G44" s="620">
        <v>12</v>
      </c>
      <c r="H44" s="621">
        <f t="shared" si="2"/>
        <v>2.1591610117211599E-2</v>
      </c>
    </row>
    <row r="45" spans="1:8" ht="16.5" thickBot="1">
      <c r="A45" s="588" t="s">
        <v>79</v>
      </c>
      <c r="B45" s="623" t="s">
        <v>80</v>
      </c>
      <c r="C45" s="624">
        <v>5875</v>
      </c>
      <c r="D45" s="625">
        <v>42</v>
      </c>
      <c r="E45" s="626">
        <v>19</v>
      </c>
      <c r="F45" s="626">
        <v>18</v>
      </c>
      <c r="G45" s="627">
        <v>5</v>
      </c>
      <c r="H45" s="628">
        <f t="shared" si="2"/>
        <v>7.1489361702127656E-3</v>
      </c>
    </row>
    <row r="46" spans="1:8" s="185" customFormat="1">
      <c r="A46" s="589" t="s">
        <v>82</v>
      </c>
      <c r="B46" s="629"/>
      <c r="C46" s="605">
        <f>SUM(C47:C53)</f>
        <v>9250</v>
      </c>
      <c r="D46" s="606">
        <f t="shared" ref="D46:G46" si="7">SUM(D47:D53)</f>
        <v>104</v>
      </c>
      <c r="E46" s="607">
        <f t="shared" si="7"/>
        <v>6</v>
      </c>
      <c r="F46" s="607">
        <f>SUM(F47:F53)</f>
        <v>85</v>
      </c>
      <c r="G46" s="608">
        <f t="shared" si="7"/>
        <v>13</v>
      </c>
      <c r="H46" s="609">
        <f t="shared" si="2"/>
        <v>1.1243243243243243E-2</v>
      </c>
    </row>
    <row r="47" spans="1:8">
      <c r="A47" s="586" t="s">
        <v>83</v>
      </c>
      <c r="B47" s="616" t="s">
        <v>84</v>
      </c>
      <c r="C47" s="617">
        <v>1883</v>
      </c>
      <c r="D47" s="618">
        <v>13</v>
      </c>
      <c r="E47" s="619"/>
      <c r="F47" s="619">
        <v>12</v>
      </c>
      <c r="G47" s="620">
        <v>1</v>
      </c>
      <c r="H47" s="621">
        <f t="shared" si="2"/>
        <v>6.9038767923526286E-3</v>
      </c>
    </row>
    <row r="48" spans="1:8">
      <c r="A48" s="586" t="s">
        <v>85</v>
      </c>
      <c r="B48" s="616" t="s">
        <v>86</v>
      </c>
      <c r="C48" s="617">
        <v>1312</v>
      </c>
      <c r="D48" s="618">
        <v>22</v>
      </c>
      <c r="E48" s="619">
        <v>4</v>
      </c>
      <c r="F48" s="619">
        <v>16</v>
      </c>
      <c r="G48" s="620">
        <v>2</v>
      </c>
      <c r="H48" s="621">
        <f t="shared" si="2"/>
        <v>1.676829268292683E-2</v>
      </c>
    </row>
    <row r="49" spans="1:8">
      <c r="A49" s="586" t="s">
        <v>88</v>
      </c>
      <c r="B49" s="616" t="s">
        <v>89</v>
      </c>
      <c r="C49" s="617">
        <v>1090</v>
      </c>
      <c r="D49" s="618">
        <v>19</v>
      </c>
      <c r="E49" s="619"/>
      <c r="F49" s="619">
        <v>17</v>
      </c>
      <c r="G49" s="620">
        <v>2</v>
      </c>
      <c r="H49" s="621">
        <f t="shared" si="2"/>
        <v>1.743119266055046E-2</v>
      </c>
    </row>
    <row r="50" spans="1:8">
      <c r="A50" s="586" t="s">
        <v>90</v>
      </c>
      <c r="B50" s="616" t="s">
        <v>91</v>
      </c>
      <c r="C50" s="617">
        <v>1987</v>
      </c>
      <c r="D50" s="618">
        <v>17</v>
      </c>
      <c r="E50" s="619"/>
      <c r="F50" s="619">
        <v>16</v>
      </c>
      <c r="G50" s="620">
        <v>1</v>
      </c>
      <c r="H50" s="621">
        <f t="shared" si="2"/>
        <v>8.5556114745848014E-3</v>
      </c>
    </row>
    <row r="51" spans="1:8">
      <c r="A51" s="586" t="s">
        <v>92</v>
      </c>
      <c r="B51" s="616" t="s">
        <v>93</v>
      </c>
      <c r="C51" s="617">
        <v>79</v>
      </c>
      <c r="D51" s="618">
        <v>1</v>
      </c>
      <c r="E51" s="619"/>
      <c r="F51" s="619">
        <v>1</v>
      </c>
      <c r="G51" s="620"/>
      <c r="H51" s="621">
        <f t="shared" si="2"/>
        <v>1.2658227848101266E-2</v>
      </c>
    </row>
    <row r="52" spans="1:8">
      <c r="A52" s="586" t="s">
        <v>96</v>
      </c>
      <c r="B52" s="616" t="s">
        <v>97</v>
      </c>
      <c r="C52" s="617">
        <v>2040</v>
      </c>
      <c r="D52" s="618">
        <v>19</v>
      </c>
      <c r="E52" s="619">
        <v>2</v>
      </c>
      <c r="F52" s="619">
        <v>12</v>
      </c>
      <c r="G52" s="620">
        <v>5</v>
      </c>
      <c r="H52" s="621">
        <f t="shared" si="2"/>
        <v>9.3137254901960783E-3</v>
      </c>
    </row>
    <row r="53" spans="1:8" ht="18" customHeight="1" thickBot="1">
      <c r="A53" s="588" t="s">
        <v>94</v>
      </c>
      <c r="B53" s="623" t="s">
        <v>95</v>
      </c>
      <c r="C53" s="624">
        <v>859</v>
      </c>
      <c r="D53" s="625">
        <v>13</v>
      </c>
      <c r="E53" s="626"/>
      <c r="F53" s="626">
        <v>11</v>
      </c>
      <c r="G53" s="627">
        <v>2</v>
      </c>
      <c r="H53" s="628">
        <f t="shared" si="2"/>
        <v>1.5133876600698487E-2</v>
      </c>
    </row>
    <row r="54" spans="1:8"/>
    <row r="55" spans="1:8" ht="33" customHeight="1">
      <c r="A55" s="977" t="s">
        <v>494</v>
      </c>
      <c r="B55" s="977"/>
      <c r="C55" s="977"/>
      <c r="D55" s="977"/>
      <c r="E55" s="977"/>
      <c r="F55" s="977"/>
      <c r="G55" s="977"/>
      <c r="H55" s="977"/>
    </row>
    <row r="56" spans="1:8" s="188" customFormat="1" ht="6.75">
      <c r="A56" s="187"/>
      <c r="B56" s="187"/>
      <c r="C56" s="187"/>
      <c r="D56" s="187"/>
      <c r="E56" s="187"/>
      <c r="F56" s="187"/>
      <c r="G56" s="187"/>
      <c r="H56" s="187"/>
    </row>
    <row r="57" spans="1:8" ht="15.75" customHeight="1">
      <c r="A57" s="978" t="s">
        <v>206</v>
      </c>
      <c r="B57" s="978"/>
      <c r="C57" s="979" t="s">
        <v>1</v>
      </c>
      <c r="D57" s="978" t="s">
        <v>254</v>
      </c>
      <c r="E57" s="978"/>
      <c r="F57" s="978"/>
      <c r="G57" s="978"/>
      <c r="H57" s="979" t="s">
        <v>255</v>
      </c>
    </row>
    <row r="58" spans="1:8" ht="93" customHeight="1">
      <c r="A58" s="978"/>
      <c r="B58" s="978"/>
      <c r="C58" s="979"/>
      <c r="D58" s="630" t="s">
        <v>256</v>
      </c>
      <c r="E58" s="630" t="s">
        <v>257</v>
      </c>
      <c r="F58" s="630" t="s">
        <v>258</v>
      </c>
      <c r="G58" s="630" t="s">
        <v>259</v>
      </c>
      <c r="H58" s="979"/>
    </row>
    <row r="59" spans="1:8" s="184" customFormat="1" ht="15">
      <c r="A59" s="966">
        <v>1</v>
      </c>
      <c r="B59" s="966"/>
      <c r="C59" s="631">
        <v>2</v>
      </c>
      <c r="D59" s="631" t="s">
        <v>261</v>
      </c>
      <c r="E59" s="631">
        <v>4</v>
      </c>
      <c r="F59" s="631">
        <v>5</v>
      </c>
      <c r="G59" s="631">
        <v>6</v>
      </c>
      <c r="H59" s="631" t="s">
        <v>262</v>
      </c>
    </row>
    <row r="60" spans="1:8">
      <c r="A60" s="980" t="s">
        <v>419</v>
      </c>
      <c r="B60" s="980"/>
      <c r="C60" s="632">
        <v>322701</v>
      </c>
      <c r="D60" s="633">
        <v>3956</v>
      </c>
      <c r="E60" s="633">
        <v>1921</v>
      </c>
      <c r="F60" s="633">
        <v>1473</v>
      </c>
      <c r="G60" s="633">
        <v>562</v>
      </c>
      <c r="H60" s="634">
        <v>1.2259026157340697E-2</v>
      </c>
    </row>
    <row r="61" spans="1:8">
      <c r="A61" s="980" t="s">
        <v>420</v>
      </c>
      <c r="B61" s="980"/>
      <c r="C61" s="632">
        <v>321588</v>
      </c>
      <c r="D61" s="633">
        <v>5873</v>
      </c>
      <c r="E61" s="633">
        <v>1814</v>
      </c>
      <c r="F61" s="633">
        <v>3168</v>
      </c>
      <c r="G61" s="633">
        <v>891</v>
      </c>
      <c r="H61" s="634">
        <v>1.8262497356866549E-2</v>
      </c>
    </row>
    <row r="62" spans="1:8">
      <c r="A62" s="980" t="s">
        <v>421</v>
      </c>
      <c r="B62" s="980"/>
      <c r="C62" s="632">
        <v>323003</v>
      </c>
      <c r="D62" s="633">
        <v>4437</v>
      </c>
      <c r="E62" s="633">
        <v>2047</v>
      </c>
      <c r="F62" s="633">
        <v>1672</v>
      </c>
      <c r="G62" s="633">
        <v>718</v>
      </c>
      <c r="H62" s="634">
        <v>1.3736714519679383E-2</v>
      </c>
    </row>
    <row r="63" spans="1:8">
      <c r="A63" s="980" t="s">
        <v>422</v>
      </c>
      <c r="B63" s="980"/>
      <c r="C63" s="632">
        <v>312039</v>
      </c>
      <c r="D63" s="633">
        <v>4245</v>
      </c>
      <c r="E63" s="633">
        <v>1842</v>
      </c>
      <c r="F63" s="633">
        <v>1671</v>
      </c>
      <c r="G63" s="633">
        <v>732</v>
      </c>
      <c r="H63" s="634">
        <v>1.3604068722178958E-2</v>
      </c>
    </row>
    <row r="64" spans="1:8">
      <c r="A64" s="635"/>
      <c r="B64" s="635"/>
      <c r="C64" s="635"/>
      <c r="D64" s="635"/>
      <c r="E64" s="635"/>
      <c r="F64" s="635"/>
      <c r="G64" s="635"/>
      <c r="H64" s="635"/>
    </row>
    <row r="65" spans="1:8">
      <c r="A65" s="981" t="s">
        <v>415</v>
      </c>
      <c r="B65" s="981"/>
      <c r="C65" s="981"/>
      <c r="D65" s="981"/>
      <c r="E65" s="981"/>
      <c r="F65" s="981"/>
      <c r="G65" s="981"/>
      <c r="H65" s="981"/>
    </row>
  </sheetData>
  <mergeCells count="18">
    <mergeCell ref="A60:B60"/>
    <mergeCell ref="A61:B61"/>
    <mergeCell ref="A62:B62"/>
    <mergeCell ref="A63:B63"/>
    <mergeCell ref="A65:H65"/>
    <mergeCell ref="A59:B59"/>
    <mergeCell ref="A1:H1"/>
    <mergeCell ref="A4:A5"/>
    <mergeCell ref="B4:B5"/>
    <mergeCell ref="C4:C5"/>
    <mergeCell ref="D4:G4"/>
    <mergeCell ref="H4:H5"/>
    <mergeCell ref="A55:H55"/>
    <mergeCell ref="A57:B58"/>
    <mergeCell ref="C57:C58"/>
    <mergeCell ref="D57:G57"/>
    <mergeCell ref="H57:H58"/>
    <mergeCell ref="A2:G2"/>
  </mergeCells>
  <pageMargins left="0.31496062992125984" right="0.31496062992125984" top="0.15748031496062992" bottom="0.35433070866141736" header="0.31496062992125984" footer="0.31496062992125984"/>
  <pageSetup paperSize="9" scale="6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XFC51"/>
  <sheetViews>
    <sheetView zoomScale="70" zoomScaleNormal="70" zoomScaleSheetLayoutView="55" workbookViewId="0">
      <selection sqref="A1:N1"/>
    </sheetView>
  </sheetViews>
  <sheetFormatPr defaultColWidth="0" defaultRowHeight="14.25" zeroHeight="1"/>
  <cols>
    <col min="1" max="1" width="48.85546875" style="191" customWidth="1"/>
    <col min="2" max="2" width="15.140625" style="190" customWidth="1"/>
    <col min="3" max="3" width="15.42578125" style="190" customWidth="1"/>
    <col min="4" max="4" width="16.85546875" style="190" customWidth="1"/>
    <col min="5" max="5" width="14.42578125" style="190" customWidth="1"/>
    <col min="6" max="7" width="13.42578125" style="190" customWidth="1"/>
    <col min="8" max="8" width="15" style="190" customWidth="1"/>
    <col min="9" max="9" width="13.42578125" style="190" customWidth="1"/>
    <col min="10" max="10" width="16.5703125" style="190" customWidth="1"/>
    <col min="11" max="11" width="18.7109375" style="190" customWidth="1"/>
    <col min="12" max="12" width="16.7109375" style="190" customWidth="1"/>
    <col min="13" max="13" width="13.140625" style="190" customWidth="1"/>
    <col min="14" max="14" width="15.85546875" style="190" customWidth="1"/>
    <col min="15" max="15" width="16" style="232" customWidth="1"/>
    <col min="16" max="16" width="9.140625" style="232" hidden="1"/>
    <col min="17" max="17" width="12.140625" style="232" hidden="1"/>
    <col min="18" max="18" width="11.28515625" style="232" hidden="1"/>
    <col min="19" max="19" width="10.85546875" style="232" hidden="1"/>
    <col min="20" max="256" width="9.140625" style="232" hidden="1"/>
    <col min="257" max="257" width="44" style="232" hidden="1"/>
    <col min="258" max="258" width="14.140625" style="232" hidden="1"/>
    <col min="259" max="263" width="13.42578125" style="232" hidden="1"/>
    <col min="264" max="264" width="12.28515625" style="232" hidden="1"/>
    <col min="265" max="265" width="12.85546875" style="232" hidden="1"/>
    <col min="266" max="267" width="14.140625" style="232" hidden="1"/>
    <col min="268" max="268" width="10" style="232" hidden="1"/>
    <col min="269" max="269" width="9.85546875" style="232" hidden="1"/>
    <col min="270" max="270" width="11.5703125" style="232" hidden="1"/>
    <col min="271" max="271" width="12.42578125" style="232" hidden="1"/>
    <col min="272" max="272" width="9.140625" style="232" hidden="1"/>
    <col min="273" max="273" width="12.140625" style="232" hidden="1"/>
    <col min="274" max="274" width="11.28515625" style="232" hidden="1"/>
    <col min="275" max="275" width="10.85546875" style="232" hidden="1"/>
    <col min="276" max="512" width="9.140625" style="232" hidden="1"/>
    <col min="513" max="513" width="44" style="232" hidden="1"/>
    <col min="514" max="514" width="14.140625" style="232" hidden="1"/>
    <col min="515" max="519" width="13.42578125" style="232" hidden="1"/>
    <col min="520" max="520" width="12.28515625" style="232" hidden="1"/>
    <col min="521" max="521" width="12.85546875" style="232" hidden="1"/>
    <col min="522" max="523" width="14.140625" style="232" hidden="1"/>
    <col min="524" max="524" width="10" style="232" hidden="1"/>
    <col min="525" max="525" width="9.85546875" style="232" hidden="1"/>
    <col min="526" max="526" width="11.5703125" style="232" hidden="1"/>
    <col min="527" max="527" width="12.42578125" style="232" hidden="1"/>
    <col min="528" max="528" width="9.140625" style="232" hidden="1"/>
    <col min="529" max="529" width="12.140625" style="232" hidden="1"/>
    <col min="530" max="530" width="11.28515625" style="232" hidden="1"/>
    <col min="531" max="531" width="10.85546875" style="232" hidden="1"/>
    <col min="532" max="768" width="9.140625" style="232" hidden="1"/>
    <col min="769" max="769" width="44" style="232" hidden="1"/>
    <col min="770" max="770" width="14.140625" style="232" hidden="1"/>
    <col min="771" max="775" width="13.42578125" style="232" hidden="1"/>
    <col min="776" max="776" width="12.28515625" style="232" hidden="1"/>
    <col min="777" max="777" width="12.85546875" style="232" hidden="1"/>
    <col min="778" max="779" width="14.140625" style="232" hidden="1"/>
    <col min="780" max="780" width="10" style="232" hidden="1"/>
    <col min="781" max="781" width="9.85546875" style="232" hidden="1"/>
    <col min="782" max="782" width="11.5703125" style="232" hidden="1"/>
    <col min="783" max="783" width="12.42578125" style="232" hidden="1"/>
    <col min="784" max="784" width="9.140625" style="232" hidden="1"/>
    <col min="785" max="785" width="12.140625" style="232" hidden="1"/>
    <col min="786" max="786" width="11.28515625" style="232" hidden="1"/>
    <col min="787" max="787" width="10.85546875" style="232" hidden="1"/>
    <col min="788" max="1024" width="9.140625" style="232" hidden="1"/>
    <col min="1025" max="1025" width="44" style="232" hidden="1"/>
    <col min="1026" max="1026" width="14.140625" style="232" hidden="1"/>
    <col min="1027" max="1031" width="13.42578125" style="232" hidden="1"/>
    <col min="1032" max="1032" width="12.28515625" style="232" hidden="1"/>
    <col min="1033" max="1033" width="12.85546875" style="232" hidden="1"/>
    <col min="1034" max="1035" width="14.140625" style="232" hidden="1"/>
    <col min="1036" max="1036" width="10" style="232" hidden="1"/>
    <col min="1037" max="1037" width="9.85546875" style="232" hidden="1"/>
    <col min="1038" max="1038" width="11.5703125" style="232" hidden="1"/>
    <col min="1039" max="1039" width="12.42578125" style="232" hidden="1"/>
    <col min="1040" max="1040" width="9.140625" style="232" hidden="1"/>
    <col min="1041" max="1041" width="12.140625" style="232" hidden="1"/>
    <col min="1042" max="1042" width="11.28515625" style="232" hidden="1"/>
    <col min="1043" max="1043" width="10.85546875" style="232" hidden="1"/>
    <col min="1044" max="1280" width="9.140625" style="232" hidden="1"/>
    <col min="1281" max="1281" width="44" style="232" hidden="1"/>
    <col min="1282" max="1282" width="14.140625" style="232" hidden="1"/>
    <col min="1283" max="1287" width="13.42578125" style="232" hidden="1"/>
    <col min="1288" max="1288" width="12.28515625" style="232" hidden="1"/>
    <col min="1289" max="1289" width="12.85546875" style="232" hidden="1"/>
    <col min="1290" max="1291" width="14.140625" style="232" hidden="1"/>
    <col min="1292" max="1292" width="10" style="232" hidden="1"/>
    <col min="1293" max="1293" width="9.85546875" style="232" hidden="1"/>
    <col min="1294" max="1294" width="11.5703125" style="232" hidden="1"/>
    <col min="1295" max="1295" width="12.42578125" style="232" hidden="1"/>
    <col min="1296" max="1296" width="9.140625" style="232" hidden="1"/>
    <col min="1297" max="1297" width="12.140625" style="232" hidden="1"/>
    <col min="1298" max="1298" width="11.28515625" style="232" hidden="1"/>
    <col min="1299" max="1299" width="10.85546875" style="232" hidden="1"/>
    <col min="1300" max="1536" width="9.140625" style="232" hidden="1"/>
    <col min="1537" max="1537" width="44" style="232" hidden="1"/>
    <col min="1538" max="1538" width="14.140625" style="232" hidden="1"/>
    <col min="1539" max="1543" width="13.42578125" style="232" hidden="1"/>
    <col min="1544" max="1544" width="12.28515625" style="232" hidden="1"/>
    <col min="1545" max="1545" width="12.85546875" style="232" hidden="1"/>
    <col min="1546" max="1547" width="14.140625" style="232" hidden="1"/>
    <col min="1548" max="1548" width="10" style="232" hidden="1"/>
    <col min="1549" max="1549" width="9.85546875" style="232" hidden="1"/>
    <col min="1550" max="1550" width="11.5703125" style="232" hidden="1"/>
    <col min="1551" max="1551" width="12.42578125" style="232" hidden="1"/>
    <col min="1552" max="1552" width="9.140625" style="232" hidden="1"/>
    <col min="1553" max="1553" width="12.140625" style="232" hidden="1"/>
    <col min="1554" max="1554" width="11.28515625" style="232" hidden="1"/>
    <col min="1555" max="1555" width="10.85546875" style="232" hidden="1"/>
    <col min="1556" max="1792" width="9.140625" style="232" hidden="1"/>
    <col min="1793" max="1793" width="44" style="232" hidden="1"/>
    <col min="1794" max="1794" width="14.140625" style="232" hidden="1"/>
    <col min="1795" max="1799" width="13.42578125" style="232" hidden="1"/>
    <col min="1800" max="1800" width="12.28515625" style="232" hidden="1"/>
    <col min="1801" max="1801" width="12.85546875" style="232" hidden="1"/>
    <col min="1802" max="1803" width="14.140625" style="232" hidden="1"/>
    <col min="1804" max="1804" width="10" style="232" hidden="1"/>
    <col min="1805" max="1805" width="9.85546875" style="232" hidden="1"/>
    <col min="1806" max="1806" width="11.5703125" style="232" hidden="1"/>
    <col min="1807" max="1807" width="12.42578125" style="232" hidden="1"/>
    <col min="1808" max="1808" width="9.140625" style="232" hidden="1"/>
    <col min="1809" max="1809" width="12.140625" style="232" hidden="1"/>
    <col min="1810" max="1810" width="11.28515625" style="232" hidden="1"/>
    <col min="1811" max="1811" width="10.85546875" style="232" hidden="1"/>
    <col min="1812" max="2048" width="9.140625" style="232" hidden="1"/>
    <col min="2049" max="2049" width="44" style="232" hidden="1"/>
    <col min="2050" max="2050" width="14.140625" style="232" hidden="1"/>
    <col min="2051" max="2055" width="13.42578125" style="232" hidden="1"/>
    <col min="2056" max="2056" width="12.28515625" style="232" hidden="1"/>
    <col min="2057" max="2057" width="12.85546875" style="232" hidden="1"/>
    <col min="2058" max="2059" width="14.140625" style="232" hidden="1"/>
    <col min="2060" max="2060" width="10" style="232" hidden="1"/>
    <col min="2061" max="2061" width="9.85546875" style="232" hidden="1"/>
    <col min="2062" max="2062" width="11.5703125" style="232" hidden="1"/>
    <col min="2063" max="2063" width="12.42578125" style="232" hidden="1"/>
    <col min="2064" max="2064" width="9.140625" style="232" hidden="1"/>
    <col min="2065" max="2065" width="12.140625" style="232" hidden="1"/>
    <col min="2066" max="2066" width="11.28515625" style="232" hidden="1"/>
    <col min="2067" max="2067" width="10.85546875" style="232" hidden="1"/>
    <col min="2068" max="2304" width="9.140625" style="232" hidden="1"/>
    <col min="2305" max="2305" width="44" style="232" hidden="1"/>
    <col min="2306" max="2306" width="14.140625" style="232" hidden="1"/>
    <col min="2307" max="2311" width="13.42578125" style="232" hidden="1"/>
    <col min="2312" max="2312" width="12.28515625" style="232" hidden="1"/>
    <col min="2313" max="2313" width="12.85546875" style="232" hidden="1"/>
    <col min="2314" max="2315" width="14.140625" style="232" hidden="1"/>
    <col min="2316" max="2316" width="10" style="232" hidden="1"/>
    <col min="2317" max="2317" width="9.85546875" style="232" hidden="1"/>
    <col min="2318" max="2318" width="11.5703125" style="232" hidden="1"/>
    <col min="2319" max="2319" width="12.42578125" style="232" hidden="1"/>
    <col min="2320" max="2320" width="9.140625" style="232" hidden="1"/>
    <col min="2321" max="2321" width="12.140625" style="232" hidden="1"/>
    <col min="2322" max="2322" width="11.28515625" style="232" hidden="1"/>
    <col min="2323" max="2323" width="10.85546875" style="232" hidden="1"/>
    <col min="2324" max="2560" width="9.140625" style="232" hidden="1"/>
    <col min="2561" max="2561" width="44" style="232" hidden="1"/>
    <col min="2562" max="2562" width="14.140625" style="232" hidden="1"/>
    <col min="2563" max="2567" width="13.42578125" style="232" hidden="1"/>
    <col min="2568" max="2568" width="12.28515625" style="232" hidden="1"/>
    <col min="2569" max="2569" width="12.85546875" style="232" hidden="1"/>
    <col min="2570" max="2571" width="14.140625" style="232" hidden="1"/>
    <col min="2572" max="2572" width="10" style="232" hidden="1"/>
    <col min="2573" max="2573" width="9.85546875" style="232" hidden="1"/>
    <col min="2574" max="2574" width="11.5703125" style="232" hidden="1"/>
    <col min="2575" max="2575" width="12.42578125" style="232" hidden="1"/>
    <col min="2576" max="2576" width="9.140625" style="232" hidden="1"/>
    <col min="2577" max="2577" width="12.140625" style="232" hidden="1"/>
    <col min="2578" max="2578" width="11.28515625" style="232" hidden="1"/>
    <col min="2579" max="2579" width="10.85546875" style="232" hidden="1"/>
    <col min="2580" max="2816" width="9.140625" style="232" hidden="1"/>
    <col min="2817" max="2817" width="44" style="232" hidden="1"/>
    <col min="2818" max="2818" width="14.140625" style="232" hidden="1"/>
    <col min="2819" max="2823" width="13.42578125" style="232" hidden="1"/>
    <col min="2824" max="2824" width="12.28515625" style="232" hidden="1"/>
    <col min="2825" max="2825" width="12.85546875" style="232" hidden="1"/>
    <col min="2826" max="2827" width="14.140625" style="232" hidden="1"/>
    <col min="2828" max="2828" width="10" style="232" hidden="1"/>
    <col min="2829" max="2829" width="9.85546875" style="232" hidden="1"/>
    <col min="2830" max="2830" width="11.5703125" style="232" hidden="1"/>
    <col min="2831" max="2831" width="12.42578125" style="232" hidden="1"/>
    <col min="2832" max="2832" width="9.140625" style="232" hidden="1"/>
    <col min="2833" max="2833" width="12.140625" style="232" hidden="1"/>
    <col min="2834" max="2834" width="11.28515625" style="232" hidden="1"/>
    <col min="2835" max="2835" width="10.85546875" style="232" hidden="1"/>
    <col min="2836" max="3072" width="9.140625" style="232" hidden="1"/>
    <col min="3073" max="3073" width="44" style="232" hidden="1"/>
    <col min="3074" max="3074" width="14.140625" style="232" hidden="1"/>
    <col min="3075" max="3079" width="13.42578125" style="232" hidden="1"/>
    <col min="3080" max="3080" width="12.28515625" style="232" hidden="1"/>
    <col min="3081" max="3081" width="12.85546875" style="232" hidden="1"/>
    <col min="3082" max="3083" width="14.140625" style="232" hidden="1"/>
    <col min="3084" max="3084" width="10" style="232" hidden="1"/>
    <col min="3085" max="3085" width="9.85546875" style="232" hidden="1"/>
    <col min="3086" max="3086" width="11.5703125" style="232" hidden="1"/>
    <col min="3087" max="3087" width="12.42578125" style="232" hidden="1"/>
    <col min="3088" max="3088" width="9.140625" style="232" hidden="1"/>
    <col min="3089" max="3089" width="12.140625" style="232" hidden="1"/>
    <col min="3090" max="3090" width="11.28515625" style="232" hidden="1"/>
    <col min="3091" max="3091" width="10.85546875" style="232" hidden="1"/>
    <col min="3092" max="3328" width="9.140625" style="232" hidden="1"/>
    <col min="3329" max="3329" width="44" style="232" hidden="1"/>
    <col min="3330" max="3330" width="14.140625" style="232" hidden="1"/>
    <col min="3331" max="3335" width="13.42578125" style="232" hidden="1"/>
    <col min="3336" max="3336" width="12.28515625" style="232" hidden="1"/>
    <col min="3337" max="3337" width="12.85546875" style="232" hidden="1"/>
    <col min="3338" max="3339" width="14.140625" style="232" hidden="1"/>
    <col min="3340" max="3340" width="10" style="232" hidden="1"/>
    <col min="3341" max="3341" width="9.85546875" style="232" hidden="1"/>
    <col min="3342" max="3342" width="11.5703125" style="232" hidden="1"/>
    <col min="3343" max="3343" width="12.42578125" style="232" hidden="1"/>
    <col min="3344" max="3344" width="9.140625" style="232" hidden="1"/>
    <col min="3345" max="3345" width="12.140625" style="232" hidden="1"/>
    <col min="3346" max="3346" width="11.28515625" style="232" hidden="1"/>
    <col min="3347" max="3347" width="10.85546875" style="232" hidden="1"/>
    <col min="3348" max="3584" width="9.140625" style="232" hidden="1"/>
    <col min="3585" max="3585" width="44" style="232" hidden="1"/>
    <col min="3586" max="3586" width="14.140625" style="232" hidden="1"/>
    <col min="3587" max="3591" width="13.42578125" style="232" hidden="1"/>
    <col min="3592" max="3592" width="12.28515625" style="232" hidden="1"/>
    <col min="3593" max="3593" width="12.85546875" style="232" hidden="1"/>
    <col min="3594" max="3595" width="14.140625" style="232" hidden="1"/>
    <col min="3596" max="3596" width="10" style="232" hidden="1"/>
    <col min="3597" max="3597" width="9.85546875" style="232" hidden="1"/>
    <col min="3598" max="3598" width="11.5703125" style="232" hidden="1"/>
    <col min="3599" max="3599" width="12.42578125" style="232" hidden="1"/>
    <col min="3600" max="3600" width="9.140625" style="232" hidden="1"/>
    <col min="3601" max="3601" width="12.140625" style="232" hidden="1"/>
    <col min="3602" max="3602" width="11.28515625" style="232" hidden="1"/>
    <col min="3603" max="3603" width="10.85546875" style="232" hidden="1"/>
    <col min="3604" max="3840" width="9.140625" style="232" hidden="1"/>
    <col min="3841" max="3841" width="44" style="232" hidden="1"/>
    <col min="3842" max="3842" width="14.140625" style="232" hidden="1"/>
    <col min="3843" max="3847" width="13.42578125" style="232" hidden="1"/>
    <col min="3848" max="3848" width="12.28515625" style="232" hidden="1"/>
    <col min="3849" max="3849" width="12.85546875" style="232" hidden="1"/>
    <col min="3850" max="3851" width="14.140625" style="232" hidden="1"/>
    <col min="3852" max="3852" width="10" style="232" hidden="1"/>
    <col min="3853" max="3853" width="9.85546875" style="232" hidden="1"/>
    <col min="3854" max="3854" width="11.5703125" style="232" hidden="1"/>
    <col min="3855" max="3855" width="12.42578125" style="232" hidden="1"/>
    <col min="3856" max="3856" width="9.140625" style="232" hidden="1"/>
    <col min="3857" max="3857" width="12.140625" style="232" hidden="1"/>
    <col min="3858" max="3858" width="11.28515625" style="232" hidden="1"/>
    <col min="3859" max="3859" width="10.85546875" style="232" hidden="1"/>
    <col min="3860" max="4096" width="9.140625" style="232" hidden="1"/>
    <col min="4097" max="4097" width="44" style="232" hidden="1"/>
    <col min="4098" max="4098" width="14.140625" style="232" hidden="1"/>
    <col min="4099" max="4103" width="13.42578125" style="232" hidden="1"/>
    <col min="4104" max="4104" width="12.28515625" style="232" hidden="1"/>
    <col min="4105" max="4105" width="12.85546875" style="232" hidden="1"/>
    <col min="4106" max="4107" width="14.140625" style="232" hidden="1"/>
    <col min="4108" max="4108" width="10" style="232" hidden="1"/>
    <col min="4109" max="4109" width="9.85546875" style="232" hidden="1"/>
    <col min="4110" max="4110" width="11.5703125" style="232" hidden="1"/>
    <col min="4111" max="4111" width="12.42578125" style="232" hidden="1"/>
    <col min="4112" max="4112" width="9.140625" style="232" hidden="1"/>
    <col min="4113" max="4113" width="12.140625" style="232" hidden="1"/>
    <col min="4114" max="4114" width="11.28515625" style="232" hidden="1"/>
    <col min="4115" max="4115" width="10.85546875" style="232" hidden="1"/>
    <col min="4116" max="4352" width="9.140625" style="232" hidden="1"/>
    <col min="4353" max="4353" width="44" style="232" hidden="1"/>
    <col min="4354" max="4354" width="14.140625" style="232" hidden="1"/>
    <col min="4355" max="4359" width="13.42578125" style="232" hidden="1"/>
    <col min="4360" max="4360" width="12.28515625" style="232" hidden="1"/>
    <col min="4361" max="4361" width="12.85546875" style="232" hidden="1"/>
    <col min="4362" max="4363" width="14.140625" style="232" hidden="1"/>
    <col min="4364" max="4364" width="10" style="232" hidden="1"/>
    <col min="4365" max="4365" width="9.85546875" style="232" hidden="1"/>
    <col min="4366" max="4366" width="11.5703125" style="232" hidden="1"/>
    <col min="4367" max="4367" width="12.42578125" style="232" hidden="1"/>
    <col min="4368" max="4368" width="9.140625" style="232" hidden="1"/>
    <col min="4369" max="4369" width="12.140625" style="232" hidden="1"/>
    <col min="4370" max="4370" width="11.28515625" style="232" hidden="1"/>
    <col min="4371" max="4371" width="10.85546875" style="232" hidden="1"/>
    <col min="4372" max="4608" width="9.140625" style="232" hidden="1"/>
    <col min="4609" max="4609" width="44" style="232" hidden="1"/>
    <col min="4610" max="4610" width="14.140625" style="232" hidden="1"/>
    <col min="4611" max="4615" width="13.42578125" style="232" hidden="1"/>
    <col min="4616" max="4616" width="12.28515625" style="232" hidden="1"/>
    <col min="4617" max="4617" width="12.85546875" style="232" hidden="1"/>
    <col min="4618" max="4619" width="14.140625" style="232" hidden="1"/>
    <col min="4620" max="4620" width="10" style="232" hidden="1"/>
    <col min="4621" max="4621" width="9.85546875" style="232" hidden="1"/>
    <col min="4622" max="4622" width="11.5703125" style="232" hidden="1"/>
    <col min="4623" max="4623" width="12.42578125" style="232" hidden="1"/>
    <col min="4624" max="4624" width="9.140625" style="232" hidden="1"/>
    <col min="4625" max="4625" width="12.140625" style="232" hidden="1"/>
    <col min="4626" max="4626" width="11.28515625" style="232" hidden="1"/>
    <col min="4627" max="4627" width="10.85546875" style="232" hidden="1"/>
    <col min="4628" max="4864" width="9.140625" style="232" hidden="1"/>
    <col min="4865" max="4865" width="44" style="232" hidden="1"/>
    <col min="4866" max="4866" width="14.140625" style="232" hidden="1"/>
    <col min="4867" max="4871" width="13.42578125" style="232" hidden="1"/>
    <col min="4872" max="4872" width="12.28515625" style="232" hidden="1"/>
    <col min="4873" max="4873" width="12.85546875" style="232" hidden="1"/>
    <col min="4874" max="4875" width="14.140625" style="232" hidden="1"/>
    <col min="4876" max="4876" width="10" style="232" hidden="1"/>
    <col min="4877" max="4877" width="9.85546875" style="232" hidden="1"/>
    <col min="4878" max="4878" width="11.5703125" style="232" hidden="1"/>
    <col min="4879" max="4879" width="12.42578125" style="232" hidden="1"/>
    <col min="4880" max="4880" width="9.140625" style="232" hidden="1"/>
    <col min="4881" max="4881" width="12.140625" style="232" hidden="1"/>
    <col min="4882" max="4882" width="11.28515625" style="232" hidden="1"/>
    <col min="4883" max="4883" width="10.85546875" style="232" hidden="1"/>
    <col min="4884" max="5120" width="9.140625" style="232" hidden="1"/>
    <col min="5121" max="5121" width="44" style="232" hidden="1"/>
    <col min="5122" max="5122" width="14.140625" style="232" hidden="1"/>
    <col min="5123" max="5127" width="13.42578125" style="232" hidden="1"/>
    <col min="5128" max="5128" width="12.28515625" style="232" hidden="1"/>
    <col min="5129" max="5129" width="12.85546875" style="232" hidden="1"/>
    <col min="5130" max="5131" width="14.140625" style="232" hidden="1"/>
    <col min="5132" max="5132" width="10" style="232" hidden="1"/>
    <col min="5133" max="5133" width="9.85546875" style="232" hidden="1"/>
    <col min="5134" max="5134" width="11.5703125" style="232" hidden="1"/>
    <col min="5135" max="5135" width="12.42578125" style="232" hidden="1"/>
    <col min="5136" max="5136" width="9.140625" style="232" hidden="1"/>
    <col min="5137" max="5137" width="12.140625" style="232" hidden="1"/>
    <col min="5138" max="5138" width="11.28515625" style="232" hidden="1"/>
    <col min="5139" max="5139" width="10.85546875" style="232" hidden="1"/>
    <col min="5140" max="5376" width="9.140625" style="232" hidden="1"/>
    <col min="5377" max="5377" width="44" style="232" hidden="1"/>
    <col min="5378" max="5378" width="14.140625" style="232" hidden="1"/>
    <col min="5379" max="5383" width="13.42578125" style="232" hidden="1"/>
    <col min="5384" max="5384" width="12.28515625" style="232" hidden="1"/>
    <col min="5385" max="5385" width="12.85546875" style="232" hidden="1"/>
    <col min="5386" max="5387" width="14.140625" style="232" hidden="1"/>
    <col min="5388" max="5388" width="10" style="232" hidden="1"/>
    <col min="5389" max="5389" width="9.85546875" style="232" hidden="1"/>
    <col min="5390" max="5390" width="11.5703125" style="232" hidden="1"/>
    <col min="5391" max="5391" width="12.42578125" style="232" hidden="1"/>
    <col min="5392" max="5392" width="9.140625" style="232" hidden="1"/>
    <col min="5393" max="5393" width="12.140625" style="232" hidden="1"/>
    <col min="5394" max="5394" width="11.28515625" style="232" hidden="1"/>
    <col min="5395" max="5395" width="10.85546875" style="232" hidden="1"/>
    <col min="5396" max="5632" width="9.140625" style="232" hidden="1"/>
    <col min="5633" max="5633" width="44" style="232" hidden="1"/>
    <col min="5634" max="5634" width="14.140625" style="232" hidden="1"/>
    <col min="5635" max="5639" width="13.42578125" style="232" hidden="1"/>
    <col min="5640" max="5640" width="12.28515625" style="232" hidden="1"/>
    <col min="5641" max="5641" width="12.85546875" style="232" hidden="1"/>
    <col min="5642" max="5643" width="14.140625" style="232" hidden="1"/>
    <col min="5644" max="5644" width="10" style="232" hidden="1"/>
    <col min="5645" max="5645" width="9.85546875" style="232" hidden="1"/>
    <col min="5646" max="5646" width="11.5703125" style="232" hidden="1"/>
    <col min="5647" max="5647" width="12.42578125" style="232" hidden="1"/>
    <col min="5648" max="5648" width="9.140625" style="232" hidden="1"/>
    <col min="5649" max="5649" width="12.140625" style="232" hidden="1"/>
    <col min="5650" max="5650" width="11.28515625" style="232" hidden="1"/>
    <col min="5651" max="5651" width="10.85546875" style="232" hidden="1"/>
    <col min="5652" max="5888" width="9.140625" style="232" hidden="1"/>
    <col min="5889" max="5889" width="44" style="232" hidden="1"/>
    <col min="5890" max="5890" width="14.140625" style="232" hidden="1"/>
    <col min="5891" max="5895" width="13.42578125" style="232" hidden="1"/>
    <col min="5896" max="5896" width="12.28515625" style="232" hidden="1"/>
    <col min="5897" max="5897" width="12.85546875" style="232" hidden="1"/>
    <col min="5898" max="5899" width="14.140625" style="232" hidden="1"/>
    <col min="5900" max="5900" width="10" style="232" hidden="1"/>
    <col min="5901" max="5901" width="9.85546875" style="232" hidden="1"/>
    <col min="5902" max="5902" width="11.5703125" style="232" hidden="1"/>
    <col min="5903" max="5903" width="12.42578125" style="232" hidden="1"/>
    <col min="5904" max="5904" width="9.140625" style="232" hidden="1"/>
    <col min="5905" max="5905" width="12.140625" style="232" hidden="1"/>
    <col min="5906" max="5906" width="11.28515625" style="232" hidden="1"/>
    <col min="5907" max="5907" width="10.85546875" style="232" hidden="1"/>
    <col min="5908" max="6144" width="9.140625" style="232" hidden="1"/>
    <col min="6145" max="6145" width="44" style="232" hidden="1"/>
    <col min="6146" max="6146" width="14.140625" style="232" hidden="1"/>
    <col min="6147" max="6151" width="13.42578125" style="232" hidden="1"/>
    <col min="6152" max="6152" width="12.28515625" style="232" hidden="1"/>
    <col min="6153" max="6153" width="12.85546875" style="232" hidden="1"/>
    <col min="6154" max="6155" width="14.140625" style="232" hidden="1"/>
    <col min="6156" max="6156" width="10" style="232" hidden="1"/>
    <col min="6157" max="6157" width="9.85546875" style="232" hidden="1"/>
    <col min="6158" max="6158" width="11.5703125" style="232" hidden="1"/>
    <col min="6159" max="6159" width="12.42578125" style="232" hidden="1"/>
    <col min="6160" max="6160" width="9.140625" style="232" hidden="1"/>
    <col min="6161" max="6161" width="12.140625" style="232" hidden="1"/>
    <col min="6162" max="6162" width="11.28515625" style="232" hidden="1"/>
    <col min="6163" max="6163" width="10.85546875" style="232" hidden="1"/>
    <col min="6164" max="6400" width="9.140625" style="232" hidden="1"/>
    <col min="6401" max="6401" width="44" style="232" hidden="1"/>
    <col min="6402" max="6402" width="14.140625" style="232" hidden="1"/>
    <col min="6403" max="6407" width="13.42578125" style="232" hidden="1"/>
    <col min="6408" max="6408" width="12.28515625" style="232" hidden="1"/>
    <col min="6409" max="6409" width="12.85546875" style="232" hidden="1"/>
    <col min="6410" max="6411" width="14.140625" style="232" hidden="1"/>
    <col min="6412" max="6412" width="10" style="232" hidden="1"/>
    <col min="6413" max="6413" width="9.85546875" style="232" hidden="1"/>
    <col min="6414" max="6414" width="11.5703125" style="232" hidden="1"/>
    <col min="6415" max="6415" width="12.42578125" style="232" hidden="1"/>
    <col min="6416" max="6416" width="9.140625" style="232" hidden="1"/>
    <col min="6417" max="6417" width="12.140625" style="232" hidden="1"/>
    <col min="6418" max="6418" width="11.28515625" style="232" hidden="1"/>
    <col min="6419" max="6419" width="10.85546875" style="232" hidden="1"/>
    <col min="6420" max="6656" width="9.140625" style="232" hidden="1"/>
    <col min="6657" max="6657" width="44" style="232" hidden="1"/>
    <col min="6658" max="6658" width="14.140625" style="232" hidden="1"/>
    <col min="6659" max="6663" width="13.42578125" style="232" hidden="1"/>
    <col min="6664" max="6664" width="12.28515625" style="232" hidden="1"/>
    <col min="6665" max="6665" width="12.85546875" style="232" hidden="1"/>
    <col min="6666" max="6667" width="14.140625" style="232" hidden="1"/>
    <col min="6668" max="6668" width="10" style="232" hidden="1"/>
    <col min="6669" max="6669" width="9.85546875" style="232" hidden="1"/>
    <col min="6670" max="6670" width="11.5703125" style="232" hidden="1"/>
    <col min="6671" max="6671" width="12.42578125" style="232" hidden="1"/>
    <col min="6672" max="6672" width="9.140625" style="232" hidden="1"/>
    <col min="6673" max="6673" width="12.140625" style="232" hidden="1"/>
    <col min="6674" max="6674" width="11.28515625" style="232" hidden="1"/>
    <col min="6675" max="6675" width="10.85546875" style="232" hidden="1"/>
    <col min="6676" max="6912" width="9.140625" style="232" hidden="1"/>
    <col min="6913" max="6913" width="44" style="232" hidden="1"/>
    <col min="6914" max="6914" width="14.140625" style="232" hidden="1"/>
    <col min="6915" max="6919" width="13.42578125" style="232" hidden="1"/>
    <col min="6920" max="6920" width="12.28515625" style="232" hidden="1"/>
    <col min="6921" max="6921" width="12.85546875" style="232" hidden="1"/>
    <col min="6922" max="6923" width="14.140625" style="232" hidden="1"/>
    <col min="6924" max="6924" width="10" style="232" hidden="1"/>
    <col min="6925" max="6925" width="9.85546875" style="232" hidden="1"/>
    <col min="6926" max="6926" width="11.5703125" style="232" hidden="1"/>
    <col min="6927" max="6927" width="12.42578125" style="232" hidden="1"/>
    <col min="6928" max="6928" width="9.140625" style="232" hidden="1"/>
    <col min="6929" max="6929" width="12.140625" style="232" hidden="1"/>
    <col min="6930" max="6930" width="11.28515625" style="232" hidden="1"/>
    <col min="6931" max="6931" width="10.85546875" style="232" hidden="1"/>
    <col min="6932" max="7168" width="9.140625" style="232" hidden="1"/>
    <col min="7169" max="7169" width="44" style="232" hidden="1"/>
    <col min="7170" max="7170" width="14.140625" style="232" hidden="1"/>
    <col min="7171" max="7175" width="13.42578125" style="232" hidden="1"/>
    <col min="7176" max="7176" width="12.28515625" style="232" hidden="1"/>
    <col min="7177" max="7177" width="12.85546875" style="232" hidden="1"/>
    <col min="7178" max="7179" width="14.140625" style="232" hidden="1"/>
    <col min="7180" max="7180" width="10" style="232" hidden="1"/>
    <col min="7181" max="7181" width="9.85546875" style="232" hidden="1"/>
    <col min="7182" max="7182" width="11.5703125" style="232" hidden="1"/>
    <col min="7183" max="7183" width="12.42578125" style="232" hidden="1"/>
    <col min="7184" max="7184" width="9.140625" style="232" hidden="1"/>
    <col min="7185" max="7185" width="12.140625" style="232" hidden="1"/>
    <col min="7186" max="7186" width="11.28515625" style="232" hidden="1"/>
    <col min="7187" max="7187" width="10.85546875" style="232" hidden="1"/>
    <col min="7188" max="7424" width="9.140625" style="232" hidden="1"/>
    <col min="7425" max="7425" width="44" style="232" hidden="1"/>
    <col min="7426" max="7426" width="14.140625" style="232" hidden="1"/>
    <col min="7427" max="7431" width="13.42578125" style="232" hidden="1"/>
    <col min="7432" max="7432" width="12.28515625" style="232" hidden="1"/>
    <col min="7433" max="7433" width="12.85546875" style="232" hidden="1"/>
    <col min="7434" max="7435" width="14.140625" style="232" hidden="1"/>
    <col min="7436" max="7436" width="10" style="232" hidden="1"/>
    <col min="7437" max="7437" width="9.85546875" style="232" hidden="1"/>
    <col min="7438" max="7438" width="11.5703125" style="232" hidden="1"/>
    <col min="7439" max="7439" width="12.42578125" style="232" hidden="1"/>
    <col min="7440" max="7440" width="9.140625" style="232" hidden="1"/>
    <col min="7441" max="7441" width="12.140625" style="232" hidden="1"/>
    <col min="7442" max="7442" width="11.28515625" style="232" hidden="1"/>
    <col min="7443" max="7443" width="10.85546875" style="232" hidden="1"/>
    <col min="7444" max="7680" width="9.140625" style="232" hidden="1"/>
    <col min="7681" max="7681" width="44" style="232" hidden="1"/>
    <col min="7682" max="7682" width="14.140625" style="232" hidden="1"/>
    <col min="7683" max="7687" width="13.42578125" style="232" hidden="1"/>
    <col min="7688" max="7688" width="12.28515625" style="232" hidden="1"/>
    <col min="7689" max="7689" width="12.85546875" style="232" hidden="1"/>
    <col min="7690" max="7691" width="14.140625" style="232" hidden="1"/>
    <col min="7692" max="7692" width="10" style="232" hidden="1"/>
    <col min="7693" max="7693" width="9.85546875" style="232" hidden="1"/>
    <col min="7694" max="7694" width="11.5703125" style="232" hidden="1"/>
    <col min="7695" max="7695" width="12.42578125" style="232" hidden="1"/>
    <col min="7696" max="7696" width="9.140625" style="232" hidden="1"/>
    <col min="7697" max="7697" width="12.140625" style="232" hidden="1"/>
    <col min="7698" max="7698" width="11.28515625" style="232" hidden="1"/>
    <col min="7699" max="7699" width="10.85546875" style="232" hidden="1"/>
    <col min="7700" max="7936" width="9.140625" style="232" hidden="1"/>
    <col min="7937" max="7937" width="44" style="232" hidden="1"/>
    <col min="7938" max="7938" width="14.140625" style="232" hidden="1"/>
    <col min="7939" max="7943" width="13.42578125" style="232" hidden="1"/>
    <col min="7944" max="7944" width="12.28515625" style="232" hidden="1"/>
    <col min="7945" max="7945" width="12.85546875" style="232" hidden="1"/>
    <col min="7946" max="7947" width="14.140625" style="232" hidden="1"/>
    <col min="7948" max="7948" width="10" style="232" hidden="1"/>
    <col min="7949" max="7949" width="9.85546875" style="232" hidden="1"/>
    <col min="7950" max="7950" width="11.5703125" style="232" hidden="1"/>
    <col min="7951" max="7951" width="12.42578125" style="232" hidden="1"/>
    <col min="7952" max="7952" width="9.140625" style="232" hidden="1"/>
    <col min="7953" max="7953" width="12.140625" style="232" hidden="1"/>
    <col min="7954" max="7954" width="11.28515625" style="232" hidden="1"/>
    <col min="7955" max="7955" width="10.85546875" style="232" hidden="1"/>
    <col min="7956" max="8192" width="9.140625" style="232" hidden="1"/>
    <col min="8193" max="8193" width="44" style="232" hidden="1"/>
    <col min="8194" max="8194" width="14.140625" style="232" hidden="1"/>
    <col min="8195" max="8199" width="13.42578125" style="232" hidden="1"/>
    <col min="8200" max="8200" width="12.28515625" style="232" hidden="1"/>
    <col min="8201" max="8201" width="12.85546875" style="232" hidden="1"/>
    <col min="8202" max="8203" width="14.140625" style="232" hidden="1"/>
    <col min="8204" max="8204" width="10" style="232" hidden="1"/>
    <col min="8205" max="8205" width="9.85546875" style="232" hidden="1"/>
    <col min="8206" max="8206" width="11.5703125" style="232" hidden="1"/>
    <col min="8207" max="8207" width="12.42578125" style="232" hidden="1"/>
    <col min="8208" max="8208" width="9.140625" style="232" hidden="1"/>
    <col min="8209" max="8209" width="12.140625" style="232" hidden="1"/>
    <col min="8210" max="8210" width="11.28515625" style="232" hidden="1"/>
    <col min="8211" max="8211" width="10.85546875" style="232" hidden="1"/>
    <col min="8212" max="8448" width="9.140625" style="232" hidden="1"/>
    <col min="8449" max="8449" width="44" style="232" hidden="1"/>
    <col min="8450" max="8450" width="14.140625" style="232" hidden="1"/>
    <col min="8451" max="8455" width="13.42578125" style="232" hidden="1"/>
    <col min="8456" max="8456" width="12.28515625" style="232" hidden="1"/>
    <col min="8457" max="8457" width="12.85546875" style="232" hidden="1"/>
    <col min="8458" max="8459" width="14.140625" style="232" hidden="1"/>
    <col min="8460" max="8460" width="10" style="232" hidden="1"/>
    <col min="8461" max="8461" width="9.85546875" style="232" hidden="1"/>
    <col min="8462" max="8462" width="11.5703125" style="232" hidden="1"/>
    <col min="8463" max="8463" width="12.42578125" style="232" hidden="1"/>
    <col min="8464" max="8464" width="9.140625" style="232" hidden="1"/>
    <col min="8465" max="8465" width="12.140625" style="232" hidden="1"/>
    <col min="8466" max="8466" width="11.28515625" style="232" hidden="1"/>
    <col min="8467" max="8467" width="10.85546875" style="232" hidden="1"/>
    <col min="8468" max="8704" width="9.140625" style="232" hidden="1"/>
    <col min="8705" max="8705" width="44" style="232" hidden="1"/>
    <col min="8706" max="8706" width="14.140625" style="232" hidden="1"/>
    <col min="8707" max="8711" width="13.42578125" style="232" hidden="1"/>
    <col min="8712" max="8712" width="12.28515625" style="232" hidden="1"/>
    <col min="8713" max="8713" width="12.85546875" style="232" hidden="1"/>
    <col min="8714" max="8715" width="14.140625" style="232" hidden="1"/>
    <col min="8716" max="8716" width="10" style="232" hidden="1"/>
    <col min="8717" max="8717" width="9.85546875" style="232" hidden="1"/>
    <col min="8718" max="8718" width="11.5703125" style="232" hidden="1"/>
    <col min="8719" max="8719" width="12.42578125" style="232" hidden="1"/>
    <col min="8720" max="8720" width="9.140625" style="232" hidden="1"/>
    <col min="8721" max="8721" width="12.140625" style="232" hidden="1"/>
    <col min="8722" max="8722" width="11.28515625" style="232" hidden="1"/>
    <col min="8723" max="8723" width="10.85546875" style="232" hidden="1"/>
    <col min="8724" max="8960" width="9.140625" style="232" hidden="1"/>
    <col min="8961" max="8961" width="44" style="232" hidden="1"/>
    <col min="8962" max="8962" width="14.140625" style="232" hidden="1"/>
    <col min="8963" max="8967" width="13.42578125" style="232" hidden="1"/>
    <col min="8968" max="8968" width="12.28515625" style="232" hidden="1"/>
    <col min="8969" max="8969" width="12.85546875" style="232" hidden="1"/>
    <col min="8970" max="8971" width="14.140625" style="232" hidden="1"/>
    <col min="8972" max="8972" width="10" style="232" hidden="1"/>
    <col min="8973" max="8973" width="9.85546875" style="232" hidden="1"/>
    <col min="8974" max="8974" width="11.5703125" style="232" hidden="1"/>
    <col min="8975" max="8975" width="12.42578125" style="232" hidden="1"/>
    <col min="8976" max="8976" width="9.140625" style="232" hidden="1"/>
    <col min="8977" max="8977" width="12.140625" style="232" hidden="1"/>
    <col min="8978" max="8978" width="11.28515625" style="232" hidden="1"/>
    <col min="8979" max="8979" width="10.85546875" style="232" hidden="1"/>
    <col min="8980" max="9216" width="9.140625" style="232" hidden="1"/>
    <col min="9217" max="9217" width="44" style="232" hidden="1"/>
    <col min="9218" max="9218" width="14.140625" style="232" hidden="1"/>
    <col min="9219" max="9223" width="13.42578125" style="232" hidden="1"/>
    <col min="9224" max="9224" width="12.28515625" style="232" hidden="1"/>
    <col min="9225" max="9225" width="12.85546875" style="232" hidden="1"/>
    <col min="9226" max="9227" width="14.140625" style="232" hidden="1"/>
    <col min="9228" max="9228" width="10" style="232" hidden="1"/>
    <col min="9229" max="9229" width="9.85546875" style="232" hidden="1"/>
    <col min="9230" max="9230" width="11.5703125" style="232" hidden="1"/>
    <col min="9231" max="9231" width="12.42578125" style="232" hidden="1"/>
    <col min="9232" max="9232" width="9.140625" style="232" hidden="1"/>
    <col min="9233" max="9233" width="12.140625" style="232" hidden="1"/>
    <col min="9234" max="9234" width="11.28515625" style="232" hidden="1"/>
    <col min="9235" max="9235" width="10.85546875" style="232" hidden="1"/>
    <col min="9236" max="9472" width="9.140625" style="232" hidden="1"/>
    <col min="9473" max="9473" width="44" style="232" hidden="1"/>
    <col min="9474" max="9474" width="14.140625" style="232" hidden="1"/>
    <col min="9475" max="9479" width="13.42578125" style="232" hidden="1"/>
    <col min="9480" max="9480" width="12.28515625" style="232" hidden="1"/>
    <col min="9481" max="9481" width="12.85546875" style="232" hidden="1"/>
    <col min="9482" max="9483" width="14.140625" style="232" hidden="1"/>
    <col min="9484" max="9484" width="10" style="232" hidden="1"/>
    <col min="9485" max="9485" width="9.85546875" style="232" hidden="1"/>
    <col min="9486" max="9486" width="11.5703125" style="232" hidden="1"/>
    <col min="9487" max="9487" width="12.42578125" style="232" hidden="1"/>
    <col min="9488" max="9488" width="9.140625" style="232" hidden="1"/>
    <col min="9489" max="9489" width="12.140625" style="232" hidden="1"/>
    <col min="9490" max="9490" width="11.28515625" style="232" hidden="1"/>
    <col min="9491" max="9491" width="10.85546875" style="232" hidden="1"/>
    <col min="9492" max="9728" width="9.140625" style="232" hidden="1"/>
    <col min="9729" max="9729" width="44" style="232" hidden="1"/>
    <col min="9730" max="9730" width="14.140625" style="232" hidden="1"/>
    <col min="9731" max="9735" width="13.42578125" style="232" hidden="1"/>
    <col min="9736" max="9736" width="12.28515625" style="232" hidden="1"/>
    <col min="9737" max="9737" width="12.85546875" style="232" hidden="1"/>
    <col min="9738" max="9739" width="14.140625" style="232" hidden="1"/>
    <col min="9740" max="9740" width="10" style="232" hidden="1"/>
    <col min="9741" max="9741" width="9.85546875" style="232" hidden="1"/>
    <col min="9742" max="9742" width="11.5703125" style="232" hidden="1"/>
    <col min="9743" max="9743" width="12.42578125" style="232" hidden="1"/>
    <col min="9744" max="9744" width="9.140625" style="232" hidden="1"/>
    <col min="9745" max="9745" width="12.140625" style="232" hidden="1"/>
    <col min="9746" max="9746" width="11.28515625" style="232" hidden="1"/>
    <col min="9747" max="9747" width="10.85546875" style="232" hidden="1"/>
    <col min="9748" max="9984" width="9.140625" style="232" hidden="1"/>
    <col min="9985" max="9985" width="44" style="232" hidden="1"/>
    <col min="9986" max="9986" width="14.140625" style="232" hidden="1"/>
    <col min="9987" max="9991" width="13.42578125" style="232" hidden="1"/>
    <col min="9992" max="9992" width="12.28515625" style="232" hidden="1"/>
    <col min="9993" max="9993" width="12.85546875" style="232" hidden="1"/>
    <col min="9994" max="9995" width="14.140625" style="232" hidden="1"/>
    <col min="9996" max="9996" width="10" style="232" hidden="1"/>
    <col min="9997" max="9997" width="9.85546875" style="232" hidden="1"/>
    <col min="9998" max="9998" width="11.5703125" style="232" hidden="1"/>
    <col min="9999" max="9999" width="12.42578125" style="232" hidden="1"/>
    <col min="10000" max="10000" width="9.140625" style="232" hidden="1"/>
    <col min="10001" max="10001" width="12.140625" style="232" hidden="1"/>
    <col min="10002" max="10002" width="11.28515625" style="232" hidden="1"/>
    <col min="10003" max="10003" width="10.85546875" style="232" hidden="1"/>
    <col min="10004" max="10240" width="9.140625" style="232" hidden="1"/>
    <col min="10241" max="10241" width="44" style="232" hidden="1"/>
    <col min="10242" max="10242" width="14.140625" style="232" hidden="1"/>
    <col min="10243" max="10247" width="13.42578125" style="232" hidden="1"/>
    <col min="10248" max="10248" width="12.28515625" style="232" hidden="1"/>
    <col min="10249" max="10249" width="12.85546875" style="232" hidden="1"/>
    <col min="10250" max="10251" width="14.140625" style="232" hidden="1"/>
    <col min="10252" max="10252" width="10" style="232" hidden="1"/>
    <col min="10253" max="10253" width="9.85546875" style="232" hidden="1"/>
    <col min="10254" max="10254" width="11.5703125" style="232" hidden="1"/>
    <col min="10255" max="10255" width="12.42578125" style="232" hidden="1"/>
    <col min="10256" max="10256" width="9.140625" style="232" hidden="1"/>
    <col min="10257" max="10257" width="12.140625" style="232" hidden="1"/>
    <col min="10258" max="10258" width="11.28515625" style="232" hidden="1"/>
    <col min="10259" max="10259" width="10.85546875" style="232" hidden="1"/>
    <col min="10260" max="10496" width="9.140625" style="232" hidden="1"/>
    <col min="10497" max="10497" width="44" style="232" hidden="1"/>
    <col min="10498" max="10498" width="14.140625" style="232" hidden="1"/>
    <col min="10499" max="10503" width="13.42578125" style="232" hidden="1"/>
    <col min="10504" max="10504" width="12.28515625" style="232" hidden="1"/>
    <col min="10505" max="10505" width="12.85546875" style="232" hidden="1"/>
    <col min="10506" max="10507" width="14.140625" style="232" hidden="1"/>
    <col min="10508" max="10508" width="10" style="232" hidden="1"/>
    <col min="10509" max="10509" width="9.85546875" style="232" hidden="1"/>
    <col min="10510" max="10510" width="11.5703125" style="232" hidden="1"/>
    <col min="10511" max="10511" width="12.42578125" style="232" hidden="1"/>
    <col min="10512" max="10512" width="9.140625" style="232" hidden="1"/>
    <col min="10513" max="10513" width="12.140625" style="232" hidden="1"/>
    <col min="10514" max="10514" width="11.28515625" style="232" hidden="1"/>
    <col min="10515" max="10515" width="10.85546875" style="232" hidden="1"/>
    <col min="10516" max="10752" width="9.140625" style="232" hidden="1"/>
    <col min="10753" max="10753" width="44" style="232" hidden="1"/>
    <col min="10754" max="10754" width="14.140625" style="232" hidden="1"/>
    <col min="10755" max="10759" width="13.42578125" style="232" hidden="1"/>
    <col min="10760" max="10760" width="12.28515625" style="232" hidden="1"/>
    <col min="10761" max="10761" width="12.85546875" style="232" hidden="1"/>
    <col min="10762" max="10763" width="14.140625" style="232" hidden="1"/>
    <col min="10764" max="10764" width="10" style="232" hidden="1"/>
    <col min="10765" max="10765" width="9.85546875" style="232" hidden="1"/>
    <col min="10766" max="10766" width="11.5703125" style="232" hidden="1"/>
    <col min="10767" max="10767" width="12.42578125" style="232" hidden="1"/>
    <col min="10768" max="10768" width="9.140625" style="232" hidden="1"/>
    <col min="10769" max="10769" width="12.140625" style="232" hidden="1"/>
    <col min="10770" max="10770" width="11.28515625" style="232" hidden="1"/>
    <col min="10771" max="10771" width="10.85546875" style="232" hidden="1"/>
    <col min="10772" max="11008" width="9.140625" style="232" hidden="1"/>
    <col min="11009" max="11009" width="44" style="232" hidden="1"/>
    <col min="11010" max="11010" width="14.140625" style="232" hidden="1"/>
    <col min="11011" max="11015" width="13.42578125" style="232" hidden="1"/>
    <col min="11016" max="11016" width="12.28515625" style="232" hidden="1"/>
    <col min="11017" max="11017" width="12.85546875" style="232" hidden="1"/>
    <col min="11018" max="11019" width="14.140625" style="232" hidden="1"/>
    <col min="11020" max="11020" width="10" style="232" hidden="1"/>
    <col min="11021" max="11021" width="9.85546875" style="232" hidden="1"/>
    <col min="11022" max="11022" width="11.5703125" style="232" hidden="1"/>
    <col min="11023" max="11023" width="12.42578125" style="232" hidden="1"/>
    <col min="11024" max="11024" width="9.140625" style="232" hidden="1"/>
    <col min="11025" max="11025" width="12.140625" style="232" hidden="1"/>
    <col min="11026" max="11026" width="11.28515625" style="232" hidden="1"/>
    <col min="11027" max="11027" width="10.85546875" style="232" hidden="1"/>
    <col min="11028" max="11264" width="9.140625" style="232" hidden="1"/>
    <col min="11265" max="11265" width="44" style="232" hidden="1"/>
    <col min="11266" max="11266" width="14.140625" style="232" hidden="1"/>
    <col min="11267" max="11271" width="13.42578125" style="232" hidden="1"/>
    <col min="11272" max="11272" width="12.28515625" style="232" hidden="1"/>
    <col min="11273" max="11273" width="12.85546875" style="232" hidden="1"/>
    <col min="11274" max="11275" width="14.140625" style="232" hidden="1"/>
    <col min="11276" max="11276" width="10" style="232" hidden="1"/>
    <col min="11277" max="11277" width="9.85546875" style="232" hidden="1"/>
    <col min="11278" max="11278" width="11.5703125" style="232" hidden="1"/>
    <col min="11279" max="11279" width="12.42578125" style="232" hidden="1"/>
    <col min="11280" max="11280" width="9.140625" style="232" hidden="1"/>
    <col min="11281" max="11281" width="12.140625" style="232" hidden="1"/>
    <col min="11282" max="11282" width="11.28515625" style="232" hidden="1"/>
    <col min="11283" max="11283" width="10.85546875" style="232" hidden="1"/>
    <col min="11284" max="11520" width="9.140625" style="232" hidden="1"/>
    <col min="11521" max="11521" width="44" style="232" hidden="1"/>
    <col min="11522" max="11522" width="14.140625" style="232" hidden="1"/>
    <col min="11523" max="11527" width="13.42578125" style="232" hidden="1"/>
    <col min="11528" max="11528" width="12.28515625" style="232" hidden="1"/>
    <col min="11529" max="11529" width="12.85546875" style="232" hidden="1"/>
    <col min="11530" max="11531" width="14.140625" style="232" hidden="1"/>
    <col min="11532" max="11532" width="10" style="232" hidden="1"/>
    <col min="11533" max="11533" width="9.85546875" style="232" hidden="1"/>
    <col min="11534" max="11534" width="11.5703125" style="232" hidden="1"/>
    <col min="11535" max="11535" width="12.42578125" style="232" hidden="1"/>
    <col min="11536" max="11536" width="9.140625" style="232" hidden="1"/>
    <col min="11537" max="11537" width="12.140625" style="232" hidden="1"/>
    <col min="11538" max="11538" width="11.28515625" style="232" hidden="1"/>
    <col min="11539" max="11539" width="10.85546875" style="232" hidden="1"/>
    <col min="11540" max="11776" width="9.140625" style="232" hidden="1"/>
    <col min="11777" max="11777" width="44" style="232" hidden="1"/>
    <col min="11778" max="11778" width="14.140625" style="232" hidden="1"/>
    <col min="11779" max="11783" width="13.42578125" style="232" hidden="1"/>
    <col min="11784" max="11784" width="12.28515625" style="232" hidden="1"/>
    <col min="11785" max="11785" width="12.85546875" style="232" hidden="1"/>
    <col min="11786" max="11787" width="14.140625" style="232" hidden="1"/>
    <col min="11788" max="11788" width="10" style="232" hidden="1"/>
    <col min="11789" max="11789" width="9.85546875" style="232" hidden="1"/>
    <col min="11790" max="11790" width="11.5703125" style="232" hidden="1"/>
    <col min="11791" max="11791" width="12.42578125" style="232" hidden="1"/>
    <col min="11792" max="11792" width="9.140625" style="232" hidden="1"/>
    <col min="11793" max="11793" width="12.140625" style="232" hidden="1"/>
    <col min="11794" max="11794" width="11.28515625" style="232" hidden="1"/>
    <col min="11795" max="11795" width="10.85546875" style="232" hidden="1"/>
    <col min="11796" max="12032" width="9.140625" style="232" hidden="1"/>
    <col min="12033" max="12033" width="44" style="232" hidden="1"/>
    <col min="12034" max="12034" width="14.140625" style="232" hidden="1"/>
    <col min="12035" max="12039" width="13.42578125" style="232" hidden="1"/>
    <col min="12040" max="12040" width="12.28515625" style="232" hidden="1"/>
    <col min="12041" max="12041" width="12.85546875" style="232" hidden="1"/>
    <col min="12042" max="12043" width="14.140625" style="232" hidden="1"/>
    <col min="12044" max="12044" width="10" style="232" hidden="1"/>
    <col min="12045" max="12045" width="9.85546875" style="232" hidden="1"/>
    <col min="12046" max="12046" width="11.5703125" style="232" hidden="1"/>
    <col min="12047" max="12047" width="12.42578125" style="232" hidden="1"/>
    <col min="12048" max="12048" width="9.140625" style="232" hidden="1"/>
    <col min="12049" max="12049" width="12.140625" style="232" hidden="1"/>
    <col min="12050" max="12050" width="11.28515625" style="232" hidden="1"/>
    <col min="12051" max="12051" width="10.85546875" style="232" hidden="1"/>
    <col min="12052" max="12288" width="9.140625" style="232" hidden="1"/>
    <col min="12289" max="12289" width="44" style="232" hidden="1"/>
    <col min="12290" max="12290" width="14.140625" style="232" hidden="1"/>
    <col min="12291" max="12295" width="13.42578125" style="232" hidden="1"/>
    <col min="12296" max="12296" width="12.28515625" style="232" hidden="1"/>
    <col min="12297" max="12297" width="12.85546875" style="232" hidden="1"/>
    <col min="12298" max="12299" width="14.140625" style="232" hidden="1"/>
    <col min="12300" max="12300" width="10" style="232" hidden="1"/>
    <col min="12301" max="12301" width="9.85546875" style="232" hidden="1"/>
    <col min="12302" max="12302" width="11.5703125" style="232" hidden="1"/>
    <col min="12303" max="12303" width="12.42578125" style="232" hidden="1"/>
    <col min="12304" max="12304" width="9.140625" style="232" hidden="1"/>
    <col min="12305" max="12305" width="12.140625" style="232" hidden="1"/>
    <col min="12306" max="12306" width="11.28515625" style="232" hidden="1"/>
    <col min="12307" max="12307" width="10.85546875" style="232" hidden="1"/>
    <col min="12308" max="12544" width="9.140625" style="232" hidden="1"/>
    <col min="12545" max="12545" width="44" style="232" hidden="1"/>
    <col min="12546" max="12546" width="14.140625" style="232" hidden="1"/>
    <col min="12547" max="12551" width="13.42578125" style="232" hidden="1"/>
    <col min="12552" max="12552" width="12.28515625" style="232" hidden="1"/>
    <col min="12553" max="12553" width="12.85546875" style="232" hidden="1"/>
    <col min="12554" max="12555" width="14.140625" style="232" hidden="1"/>
    <col min="12556" max="12556" width="10" style="232" hidden="1"/>
    <col min="12557" max="12557" width="9.85546875" style="232" hidden="1"/>
    <col min="12558" max="12558" width="11.5703125" style="232" hidden="1"/>
    <col min="12559" max="12559" width="12.42578125" style="232" hidden="1"/>
    <col min="12560" max="12560" width="9.140625" style="232" hidden="1"/>
    <col min="12561" max="12561" width="12.140625" style="232" hidden="1"/>
    <col min="12562" max="12562" width="11.28515625" style="232" hidden="1"/>
    <col min="12563" max="12563" width="10.85546875" style="232" hidden="1"/>
    <col min="12564" max="12800" width="9.140625" style="232" hidden="1"/>
    <col min="12801" max="12801" width="44" style="232" hidden="1"/>
    <col min="12802" max="12802" width="14.140625" style="232" hidden="1"/>
    <col min="12803" max="12807" width="13.42578125" style="232" hidden="1"/>
    <col min="12808" max="12808" width="12.28515625" style="232" hidden="1"/>
    <col min="12809" max="12809" width="12.85546875" style="232" hidden="1"/>
    <col min="12810" max="12811" width="14.140625" style="232" hidden="1"/>
    <col min="12812" max="12812" width="10" style="232" hidden="1"/>
    <col min="12813" max="12813" width="9.85546875" style="232" hidden="1"/>
    <col min="12814" max="12814" width="11.5703125" style="232" hidden="1"/>
    <col min="12815" max="12815" width="12.42578125" style="232" hidden="1"/>
    <col min="12816" max="12816" width="9.140625" style="232" hidden="1"/>
    <col min="12817" max="12817" width="12.140625" style="232" hidden="1"/>
    <col min="12818" max="12818" width="11.28515625" style="232" hidden="1"/>
    <col min="12819" max="12819" width="10.85546875" style="232" hidden="1"/>
    <col min="12820" max="13056" width="9.140625" style="232" hidden="1"/>
    <col min="13057" max="13057" width="44" style="232" hidden="1"/>
    <col min="13058" max="13058" width="14.140625" style="232" hidden="1"/>
    <col min="13059" max="13063" width="13.42578125" style="232" hidden="1"/>
    <col min="13064" max="13064" width="12.28515625" style="232" hidden="1"/>
    <col min="13065" max="13065" width="12.85546875" style="232" hidden="1"/>
    <col min="13066" max="13067" width="14.140625" style="232" hidden="1"/>
    <col min="13068" max="13068" width="10" style="232" hidden="1"/>
    <col min="13069" max="13069" width="9.85546875" style="232" hidden="1"/>
    <col min="13070" max="13070" width="11.5703125" style="232" hidden="1"/>
    <col min="13071" max="13071" width="12.42578125" style="232" hidden="1"/>
    <col min="13072" max="13072" width="9.140625" style="232" hidden="1"/>
    <col min="13073" max="13073" width="12.140625" style="232" hidden="1"/>
    <col min="13074" max="13074" width="11.28515625" style="232" hidden="1"/>
    <col min="13075" max="13075" width="10.85546875" style="232" hidden="1"/>
    <col min="13076" max="13312" width="9.140625" style="232" hidden="1"/>
    <col min="13313" max="13313" width="44" style="232" hidden="1"/>
    <col min="13314" max="13314" width="14.140625" style="232" hidden="1"/>
    <col min="13315" max="13319" width="13.42578125" style="232" hidden="1"/>
    <col min="13320" max="13320" width="12.28515625" style="232" hidden="1"/>
    <col min="13321" max="13321" width="12.85546875" style="232" hidden="1"/>
    <col min="13322" max="13323" width="14.140625" style="232" hidden="1"/>
    <col min="13324" max="13324" width="10" style="232" hidden="1"/>
    <col min="13325" max="13325" width="9.85546875" style="232" hidden="1"/>
    <col min="13326" max="13326" width="11.5703125" style="232" hidden="1"/>
    <col min="13327" max="13327" width="12.42578125" style="232" hidden="1"/>
    <col min="13328" max="13328" width="9.140625" style="232" hidden="1"/>
    <col min="13329" max="13329" width="12.140625" style="232" hidden="1"/>
    <col min="13330" max="13330" width="11.28515625" style="232" hidden="1"/>
    <col min="13331" max="13331" width="10.85546875" style="232" hidden="1"/>
    <col min="13332" max="13568" width="9.140625" style="232" hidden="1"/>
    <col min="13569" max="13569" width="44" style="232" hidden="1"/>
    <col min="13570" max="13570" width="14.140625" style="232" hidden="1"/>
    <col min="13571" max="13575" width="13.42578125" style="232" hidden="1"/>
    <col min="13576" max="13576" width="12.28515625" style="232" hidden="1"/>
    <col min="13577" max="13577" width="12.85546875" style="232" hidden="1"/>
    <col min="13578" max="13579" width="14.140625" style="232" hidden="1"/>
    <col min="13580" max="13580" width="10" style="232" hidden="1"/>
    <col min="13581" max="13581" width="9.85546875" style="232" hidden="1"/>
    <col min="13582" max="13582" width="11.5703125" style="232" hidden="1"/>
    <col min="13583" max="13583" width="12.42578125" style="232" hidden="1"/>
    <col min="13584" max="13584" width="9.140625" style="232" hidden="1"/>
    <col min="13585" max="13585" width="12.140625" style="232" hidden="1"/>
    <col min="13586" max="13586" width="11.28515625" style="232" hidden="1"/>
    <col min="13587" max="13587" width="10.85546875" style="232" hidden="1"/>
    <col min="13588" max="13824" width="9.140625" style="232" hidden="1"/>
    <col min="13825" max="13825" width="44" style="232" hidden="1"/>
    <col min="13826" max="13826" width="14.140625" style="232" hidden="1"/>
    <col min="13827" max="13831" width="13.42578125" style="232" hidden="1"/>
    <col min="13832" max="13832" width="12.28515625" style="232" hidden="1"/>
    <col min="13833" max="13833" width="12.85546875" style="232" hidden="1"/>
    <col min="13834" max="13835" width="14.140625" style="232" hidden="1"/>
    <col min="13836" max="13836" width="10" style="232" hidden="1"/>
    <col min="13837" max="13837" width="9.85546875" style="232" hidden="1"/>
    <col min="13838" max="13838" width="11.5703125" style="232" hidden="1"/>
    <col min="13839" max="13839" width="12.42578125" style="232" hidden="1"/>
    <col min="13840" max="13840" width="9.140625" style="232" hidden="1"/>
    <col min="13841" max="13841" width="12.140625" style="232" hidden="1"/>
    <col min="13842" max="13842" width="11.28515625" style="232" hidden="1"/>
    <col min="13843" max="13843" width="10.85546875" style="232" hidden="1"/>
    <col min="13844" max="14080" width="9.140625" style="232" hidden="1"/>
    <col min="14081" max="14081" width="44" style="232" hidden="1"/>
    <col min="14082" max="14082" width="14.140625" style="232" hidden="1"/>
    <col min="14083" max="14087" width="13.42578125" style="232" hidden="1"/>
    <col min="14088" max="14088" width="12.28515625" style="232" hidden="1"/>
    <col min="14089" max="14089" width="12.85546875" style="232" hidden="1"/>
    <col min="14090" max="14091" width="14.140625" style="232" hidden="1"/>
    <col min="14092" max="14092" width="10" style="232" hidden="1"/>
    <col min="14093" max="14093" width="9.85546875" style="232" hidden="1"/>
    <col min="14094" max="14094" width="11.5703125" style="232" hidden="1"/>
    <col min="14095" max="14095" width="12.42578125" style="232" hidden="1"/>
    <col min="14096" max="14096" width="9.140625" style="232" hidden="1"/>
    <col min="14097" max="14097" width="12.140625" style="232" hidden="1"/>
    <col min="14098" max="14098" width="11.28515625" style="232" hidden="1"/>
    <col min="14099" max="14099" width="10.85546875" style="232" hidden="1"/>
    <col min="14100" max="14336" width="9.140625" style="232" hidden="1"/>
    <col min="14337" max="14337" width="44" style="232" hidden="1"/>
    <col min="14338" max="14338" width="14.140625" style="232" hidden="1"/>
    <col min="14339" max="14343" width="13.42578125" style="232" hidden="1"/>
    <col min="14344" max="14344" width="12.28515625" style="232" hidden="1"/>
    <col min="14345" max="14345" width="12.85546875" style="232" hidden="1"/>
    <col min="14346" max="14347" width="14.140625" style="232" hidden="1"/>
    <col min="14348" max="14348" width="10" style="232" hidden="1"/>
    <col min="14349" max="14349" width="9.85546875" style="232" hidden="1"/>
    <col min="14350" max="14350" width="11.5703125" style="232" hidden="1"/>
    <col min="14351" max="14351" width="12.42578125" style="232" hidden="1"/>
    <col min="14352" max="14352" width="9.140625" style="232" hidden="1"/>
    <col min="14353" max="14353" width="12.140625" style="232" hidden="1"/>
    <col min="14354" max="14354" width="11.28515625" style="232" hidden="1"/>
    <col min="14355" max="14355" width="10.85546875" style="232" hidden="1"/>
    <col min="14356" max="14592" width="9.140625" style="232" hidden="1"/>
    <col min="14593" max="14593" width="44" style="232" hidden="1"/>
    <col min="14594" max="14594" width="14.140625" style="232" hidden="1"/>
    <col min="14595" max="14599" width="13.42578125" style="232" hidden="1"/>
    <col min="14600" max="14600" width="12.28515625" style="232" hidden="1"/>
    <col min="14601" max="14601" width="12.85546875" style="232" hidden="1"/>
    <col min="14602" max="14603" width="14.140625" style="232" hidden="1"/>
    <col min="14604" max="14604" width="10" style="232" hidden="1"/>
    <col min="14605" max="14605" width="9.85546875" style="232" hidden="1"/>
    <col min="14606" max="14606" width="11.5703125" style="232" hidden="1"/>
    <col min="14607" max="14607" width="12.42578125" style="232" hidden="1"/>
    <col min="14608" max="14608" width="9.140625" style="232" hidden="1"/>
    <col min="14609" max="14609" width="12.140625" style="232" hidden="1"/>
    <col min="14610" max="14610" width="11.28515625" style="232" hidden="1"/>
    <col min="14611" max="14611" width="10.85546875" style="232" hidden="1"/>
    <col min="14612" max="14848" width="9.140625" style="232" hidden="1"/>
    <col min="14849" max="14849" width="44" style="232" hidden="1"/>
    <col min="14850" max="14850" width="14.140625" style="232" hidden="1"/>
    <col min="14851" max="14855" width="13.42578125" style="232" hidden="1"/>
    <col min="14856" max="14856" width="12.28515625" style="232" hidden="1"/>
    <col min="14857" max="14857" width="12.85546875" style="232" hidden="1"/>
    <col min="14858" max="14859" width="14.140625" style="232" hidden="1"/>
    <col min="14860" max="14860" width="10" style="232" hidden="1"/>
    <col min="14861" max="14861" width="9.85546875" style="232" hidden="1"/>
    <col min="14862" max="14862" width="11.5703125" style="232" hidden="1"/>
    <col min="14863" max="14863" width="12.42578125" style="232" hidden="1"/>
    <col min="14864" max="14864" width="9.140625" style="232" hidden="1"/>
    <col min="14865" max="14865" width="12.140625" style="232" hidden="1"/>
    <col min="14866" max="14866" width="11.28515625" style="232" hidden="1"/>
    <col min="14867" max="14867" width="10.85546875" style="232" hidden="1"/>
    <col min="14868" max="15104" width="9.140625" style="232" hidden="1"/>
    <col min="15105" max="15105" width="44" style="232" hidden="1"/>
    <col min="15106" max="15106" width="14.140625" style="232" hidden="1"/>
    <col min="15107" max="15111" width="13.42578125" style="232" hidden="1"/>
    <col min="15112" max="15112" width="12.28515625" style="232" hidden="1"/>
    <col min="15113" max="15113" width="12.85546875" style="232" hidden="1"/>
    <col min="15114" max="15115" width="14.140625" style="232" hidden="1"/>
    <col min="15116" max="15116" width="10" style="232" hidden="1"/>
    <col min="15117" max="15117" width="9.85546875" style="232" hidden="1"/>
    <col min="15118" max="15118" width="11.5703125" style="232" hidden="1"/>
    <col min="15119" max="15119" width="12.42578125" style="232" hidden="1"/>
    <col min="15120" max="15120" width="9.140625" style="232" hidden="1"/>
    <col min="15121" max="15121" width="12.140625" style="232" hidden="1"/>
    <col min="15122" max="15122" width="11.28515625" style="232" hidden="1"/>
    <col min="15123" max="15123" width="10.85546875" style="232" hidden="1"/>
    <col min="15124" max="15360" width="9.140625" style="232" hidden="1"/>
    <col min="15361" max="15361" width="44" style="232" hidden="1"/>
    <col min="15362" max="15362" width="14.140625" style="232" hidden="1"/>
    <col min="15363" max="15367" width="13.42578125" style="232" hidden="1"/>
    <col min="15368" max="15368" width="12.28515625" style="232" hidden="1"/>
    <col min="15369" max="15369" width="12.85546875" style="232" hidden="1"/>
    <col min="15370" max="15371" width="14.140625" style="232" hidden="1"/>
    <col min="15372" max="15372" width="10" style="232" hidden="1"/>
    <col min="15373" max="15373" width="9.85546875" style="232" hidden="1"/>
    <col min="15374" max="15374" width="11.5703125" style="232" hidden="1"/>
    <col min="15375" max="15375" width="12.42578125" style="232" hidden="1"/>
    <col min="15376" max="15376" width="9.140625" style="232" hidden="1"/>
    <col min="15377" max="15377" width="12.140625" style="232" hidden="1"/>
    <col min="15378" max="15378" width="11.28515625" style="232" hidden="1"/>
    <col min="15379" max="15379" width="10.85546875" style="232" hidden="1"/>
    <col min="15380" max="15616" width="9.140625" style="232" hidden="1"/>
    <col min="15617" max="15617" width="44" style="232" hidden="1"/>
    <col min="15618" max="15618" width="14.140625" style="232" hidden="1"/>
    <col min="15619" max="15623" width="13.42578125" style="232" hidden="1"/>
    <col min="15624" max="15624" width="12.28515625" style="232" hidden="1"/>
    <col min="15625" max="15625" width="12.85546875" style="232" hidden="1"/>
    <col min="15626" max="15627" width="14.140625" style="232" hidden="1"/>
    <col min="15628" max="15628" width="10" style="232" hidden="1"/>
    <col min="15629" max="15629" width="9.85546875" style="232" hidden="1"/>
    <col min="15630" max="15630" width="11.5703125" style="232" hidden="1"/>
    <col min="15631" max="15631" width="12.42578125" style="232" hidden="1"/>
    <col min="15632" max="15632" width="9.140625" style="232" hidden="1"/>
    <col min="15633" max="15633" width="12.140625" style="232" hidden="1"/>
    <col min="15634" max="15634" width="11.28515625" style="232" hidden="1"/>
    <col min="15635" max="15635" width="10.85546875" style="232" hidden="1"/>
    <col min="15636" max="15872" width="9.140625" style="232" hidden="1"/>
    <col min="15873" max="15873" width="44" style="232" hidden="1"/>
    <col min="15874" max="15874" width="14.140625" style="232" hidden="1"/>
    <col min="15875" max="15879" width="13.42578125" style="232" hidden="1"/>
    <col min="15880" max="15880" width="12.28515625" style="232" hidden="1"/>
    <col min="15881" max="15881" width="12.85546875" style="232" hidden="1"/>
    <col min="15882" max="15883" width="14.140625" style="232" hidden="1"/>
    <col min="15884" max="15884" width="10" style="232" hidden="1"/>
    <col min="15885" max="15885" width="9.85546875" style="232" hidden="1"/>
    <col min="15886" max="15886" width="11.5703125" style="232" hidden="1"/>
    <col min="15887" max="15887" width="12.42578125" style="232" hidden="1"/>
    <col min="15888" max="15888" width="9.140625" style="232" hidden="1"/>
    <col min="15889" max="15889" width="12.140625" style="232" hidden="1"/>
    <col min="15890" max="15890" width="11.28515625" style="232" hidden="1"/>
    <col min="15891" max="15891" width="10.85546875" style="232" hidden="1"/>
    <col min="15892" max="16128" width="9.140625" style="232" hidden="1"/>
    <col min="16129" max="16129" width="44" style="232" hidden="1"/>
    <col min="16130" max="16130" width="14.140625" style="232" hidden="1"/>
    <col min="16131" max="16135" width="13.42578125" style="232" hidden="1"/>
    <col min="16136" max="16136" width="12.28515625" style="232" hidden="1"/>
    <col min="16137" max="16137" width="12.85546875" style="232" hidden="1"/>
    <col min="16138" max="16139" width="14.140625" style="232" hidden="1"/>
    <col min="16140" max="16140" width="10" style="232" hidden="1"/>
    <col min="16141" max="16141" width="9.85546875" style="232" hidden="1"/>
    <col min="16142" max="16142" width="11.5703125" style="232" hidden="1"/>
    <col min="16143" max="16143" width="12.42578125" style="232" hidden="1"/>
    <col min="16144" max="16144" width="9.140625" style="232" hidden="1"/>
    <col min="16145" max="16145" width="12.140625" style="232" hidden="1"/>
    <col min="16146" max="16146" width="11.28515625" style="232" hidden="1"/>
    <col min="16147" max="16147" width="10.85546875" style="232" hidden="1"/>
    <col min="16148" max="16383" width="9.140625" style="232" hidden="1"/>
    <col min="16384" max="16384" width="1" style="232" customWidth="1"/>
  </cols>
  <sheetData>
    <row r="1" spans="1:19" s="190" customFormat="1" ht="21" customHeight="1">
      <c r="A1" s="834" t="s">
        <v>464</v>
      </c>
      <c r="B1" s="834"/>
      <c r="C1" s="834"/>
      <c r="D1" s="834"/>
      <c r="E1" s="834"/>
      <c r="F1" s="834"/>
      <c r="G1" s="834"/>
      <c r="H1" s="834"/>
      <c r="I1" s="834"/>
      <c r="J1" s="834"/>
      <c r="K1" s="834"/>
      <c r="L1" s="834"/>
      <c r="M1" s="834"/>
      <c r="N1" s="834"/>
      <c r="O1" s="189"/>
    </row>
    <row r="2" spans="1:19" s="191" customFormat="1" ht="15" customHeight="1" thickBot="1">
      <c r="O2" s="192"/>
    </row>
    <row r="3" spans="1:19" s="231" customFormat="1" ht="28.5" customHeight="1">
      <c r="A3" s="835" t="s">
        <v>0</v>
      </c>
      <c r="B3" s="837" t="s">
        <v>428</v>
      </c>
      <c r="C3" s="838"/>
      <c r="D3" s="838"/>
      <c r="E3" s="839"/>
      <c r="F3" s="837" t="s">
        <v>429</v>
      </c>
      <c r="G3" s="838"/>
      <c r="H3" s="838"/>
      <c r="I3" s="839"/>
      <c r="J3" s="840" t="s">
        <v>430</v>
      </c>
      <c r="K3" s="842" t="s">
        <v>431</v>
      </c>
      <c r="L3" s="842" t="s">
        <v>483</v>
      </c>
      <c r="M3" s="842" t="s">
        <v>432</v>
      </c>
      <c r="N3" s="842" t="s">
        <v>484</v>
      </c>
      <c r="O3" s="832" t="s">
        <v>433</v>
      </c>
    </row>
    <row r="4" spans="1:19" ht="113.25" customHeight="1">
      <c r="A4" s="836"/>
      <c r="B4" s="206" t="s">
        <v>434</v>
      </c>
      <c r="C4" s="207" t="s">
        <v>435</v>
      </c>
      <c r="D4" s="207" t="s">
        <v>436</v>
      </c>
      <c r="E4" s="208" t="s">
        <v>437</v>
      </c>
      <c r="F4" s="206" t="s">
        <v>434</v>
      </c>
      <c r="G4" s="207" t="s">
        <v>435</v>
      </c>
      <c r="H4" s="207" t="s">
        <v>436</v>
      </c>
      <c r="I4" s="208" t="s">
        <v>437</v>
      </c>
      <c r="J4" s="841"/>
      <c r="K4" s="843"/>
      <c r="L4" s="843"/>
      <c r="M4" s="843"/>
      <c r="N4" s="843"/>
      <c r="O4" s="833"/>
    </row>
    <row r="5" spans="1:19" s="233" customFormat="1" ht="33" customHeight="1" thickBot="1">
      <c r="A5" s="209">
        <v>1</v>
      </c>
      <c r="B5" s="210">
        <v>2</v>
      </c>
      <c r="C5" s="211">
        <v>3</v>
      </c>
      <c r="D5" s="211">
        <v>4</v>
      </c>
      <c r="E5" s="212">
        <v>5</v>
      </c>
      <c r="F5" s="210">
        <v>6</v>
      </c>
      <c r="G5" s="211">
        <v>7</v>
      </c>
      <c r="H5" s="211">
        <v>8</v>
      </c>
      <c r="I5" s="212">
        <v>9</v>
      </c>
      <c r="J5" s="210">
        <v>10</v>
      </c>
      <c r="K5" s="211">
        <v>11</v>
      </c>
      <c r="L5" s="211">
        <v>12</v>
      </c>
      <c r="M5" s="211">
        <v>13</v>
      </c>
      <c r="N5" s="213" t="s">
        <v>481</v>
      </c>
      <c r="O5" s="241" t="s">
        <v>482</v>
      </c>
    </row>
    <row r="6" spans="1:19" s="234" customFormat="1" ht="21" customHeight="1">
      <c r="A6" s="214" t="s">
        <v>7</v>
      </c>
      <c r="B6" s="215">
        <v>8644336</v>
      </c>
      <c r="C6" s="216">
        <v>551140</v>
      </c>
      <c r="D6" s="216">
        <v>13881</v>
      </c>
      <c r="E6" s="217">
        <v>670299</v>
      </c>
      <c r="F6" s="215">
        <v>8630658</v>
      </c>
      <c r="G6" s="216">
        <v>1650724</v>
      </c>
      <c r="H6" s="216">
        <v>595378</v>
      </c>
      <c r="I6" s="217">
        <v>274767</v>
      </c>
      <c r="J6" s="215">
        <v>25202</v>
      </c>
      <c r="K6" s="216">
        <v>2351</v>
      </c>
      <c r="L6" s="216">
        <f>16749+27</f>
        <v>16776</v>
      </c>
      <c r="M6" s="216">
        <v>88934</v>
      </c>
      <c r="N6" s="216">
        <f>ROUND((B6+C6+D6+E6+F6+G6+H6+I6+J6)/L6,0)</f>
        <v>1255</v>
      </c>
      <c r="O6" s="217">
        <f>ROUND((B6+C6+D6+E6+F6+G6+H6+I6+J6)/M6,0)</f>
        <v>237</v>
      </c>
      <c r="Q6" s="235"/>
      <c r="R6" s="236"/>
      <c r="S6" s="237"/>
    </row>
    <row r="7" spans="1:19" s="238" customFormat="1" ht="21" customHeight="1">
      <c r="A7" s="218" t="s">
        <v>9</v>
      </c>
      <c r="B7" s="219">
        <v>28340001</v>
      </c>
      <c r="C7" s="220">
        <v>1242858</v>
      </c>
      <c r="D7" s="220">
        <v>1878908</v>
      </c>
      <c r="E7" s="221">
        <v>561129</v>
      </c>
      <c r="F7" s="219">
        <v>13904713</v>
      </c>
      <c r="G7" s="220">
        <v>2776814</v>
      </c>
      <c r="H7" s="220">
        <v>501793</v>
      </c>
      <c r="I7" s="221">
        <v>186357</v>
      </c>
      <c r="J7" s="219">
        <v>70751</v>
      </c>
      <c r="K7" s="220">
        <v>2060630</v>
      </c>
      <c r="L7" s="220">
        <f>40167+79</f>
        <v>40246</v>
      </c>
      <c r="M7" s="220">
        <v>236832</v>
      </c>
      <c r="N7" s="220">
        <f t="shared" ref="N7:N45" si="0">ROUND((B7+C7+D7+E7+F7+G7+H7+I7+J7)/L7,0)</f>
        <v>1229</v>
      </c>
      <c r="O7" s="221">
        <f t="shared" ref="O7:O45" si="1">ROUND((B7+C7+D7+E7+F7+G7+H7+I7+J7)/M7,0)</f>
        <v>209</v>
      </c>
      <c r="Q7" s="239"/>
      <c r="R7" s="236"/>
      <c r="S7" s="237"/>
    </row>
    <row r="8" spans="1:19" s="238" customFormat="1" ht="21" customHeight="1">
      <c r="A8" s="218" t="s">
        <v>438</v>
      </c>
      <c r="B8" s="219">
        <v>28267772</v>
      </c>
      <c r="C8" s="220">
        <v>1868541</v>
      </c>
      <c r="D8" s="220">
        <v>767609</v>
      </c>
      <c r="E8" s="221">
        <v>1121134</v>
      </c>
      <c r="F8" s="219">
        <v>13070456</v>
      </c>
      <c r="G8" s="220">
        <v>11047747</v>
      </c>
      <c r="H8" s="220">
        <v>2164986</v>
      </c>
      <c r="I8" s="221">
        <v>1453742</v>
      </c>
      <c r="J8" s="219">
        <v>56410</v>
      </c>
      <c r="K8" s="220">
        <v>3532262</v>
      </c>
      <c r="L8" s="220">
        <f>67668+106</f>
        <v>67774</v>
      </c>
      <c r="M8" s="220">
        <v>547544</v>
      </c>
      <c r="N8" s="220">
        <f t="shared" si="0"/>
        <v>883</v>
      </c>
      <c r="O8" s="221">
        <f t="shared" si="1"/>
        <v>109</v>
      </c>
      <c r="Q8" s="239"/>
      <c r="R8" s="236"/>
      <c r="S8" s="237"/>
    </row>
    <row r="9" spans="1:19" s="238" customFormat="1" ht="21" customHeight="1">
      <c r="A9" s="218" t="s">
        <v>38</v>
      </c>
      <c r="B9" s="219">
        <v>1773319</v>
      </c>
      <c r="C9" s="220">
        <v>0</v>
      </c>
      <c r="D9" s="220">
        <v>702396</v>
      </c>
      <c r="E9" s="221">
        <v>90414</v>
      </c>
      <c r="F9" s="219">
        <v>96230</v>
      </c>
      <c r="G9" s="220">
        <v>0</v>
      </c>
      <c r="H9" s="220">
        <v>0</v>
      </c>
      <c r="I9" s="221">
        <v>272</v>
      </c>
      <c r="J9" s="219">
        <v>1791</v>
      </c>
      <c r="K9" s="220">
        <v>129706</v>
      </c>
      <c r="L9" s="220">
        <f>4487+6</f>
        <v>4493</v>
      </c>
      <c r="M9" s="220">
        <v>20157</v>
      </c>
      <c r="N9" s="220">
        <f t="shared" si="0"/>
        <v>593</v>
      </c>
      <c r="O9" s="221">
        <f t="shared" si="1"/>
        <v>132</v>
      </c>
      <c r="Q9" s="239"/>
      <c r="R9" s="236"/>
      <c r="S9" s="237"/>
    </row>
    <row r="10" spans="1:19" s="240" customFormat="1" ht="21" customHeight="1">
      <c r="A10" s="218" t="s">
        <v>46</v>
      </c>
      <c r="B10" s="219">
        <v>2264232</v>
      </c>
      <c r="C10" s="220">
        <v>0</v>
      </c>
      <c r="D10" s="220">
        <v>197099</v>
      </c>
      <c r="E10" s="221">
        <v>91930</v>
      </c>
      <c r="F10" s="219">
        <v>94578</v>
      </c>
      <c r="G10" s="220">
        <v>3718</v>
      </c>
      <c r="H10" s="220">
        <v>8993</v>
      </c>
      <c r="I10" s="221">
        <v>776</v>
      </c>
      <c r="J10" s="219">
        <v>54</v>
      </c>
      <c r="K10" s="220">
        <v>187452</v>
      </c>
      <c r="L10" s="220">
        <f>5043+1</f>
        <v>5044</v>
      </c>
      <c r="M10" s="220">
        <v>25294</v>
      </c>
      <c r="N10" s="220">
        <f t="shared" si="0"/>
        <v>528</v>
      </c>
      <c r="O10" s="221">
        <f t="shared" si="1"/>
        <v>105</v>
      </c>
      <c r="Q10" s="232"/>
      <c r="R10" s="236"/>
      <c r="S10" s="237"/>
    </row>
    <row r="11" spans="1:19" s="240" customFormat="1" ht="21" customHeight="1">
      <c r="A11" s="218" t="s">
        <v>50</v>
      </c>
      <c r="B11" s="219">
        <v>1923024</v>
      </c>
      <c r="C11" s="220">
        <v>0</v>
      </c>
      <c r="D11" s="220">
        <v>15100</v>
      </c>
      <c r="E11" s="221">
        <f>106473-28</f>
        <v>106445</v>
      </c>
      <c r="F11" s="219">
        <v>136596</v>
      </c>
      <c r="G11" s="220">
        <v>0</v>
      </c>
      <c r="H11" s="220">
        <v>24009</v>
      </c>
      <c r="I11" s="222">
        <v>0</v>
      </c>
      <c r="J11" s="219">
        <v>1694</v>
      </c>
      <c r="K11" s="220">
        <v>156364</v>
      </c>
      <c r="L11" s="220">
        <f>3791+4</f>
        <v>3795</v>
      </c>
      <c r="M11" s="220">
        <v>24017</v>
      </c>
      <c r="N11" s="220">
        <f t="shared" si="0"/>
        <v>582</v>
      </c>
      <c r="O11" s="221">
        <f t="shared" si="1"/>
        <v>92</v>
      </c>
      <c r="Q11" s="232"/>
      <c r="R11" s="236"/>
      <c r="S11" s="237"/>
    </row>
    <row r="12" spans="1:19" s="240" customFormat="1" ht="21" customHeight="1">
      <c r="A12" s="218" t="s">
        <v>21</v>
      </c>
      <c r="B12" s="219">
        <v>6853222</v>
      </c>
      <c r="C12" s="220">
        <v>442830</v>
      </c>
      <c r="D12" s="220">
        <v>586039</v>
      </c>
      <c r="E12" s="221">
        <v>319479</v>
      </c>
      <c r="F12" s="219">
        <v>1619401</v>
      </c>
      <c r="G12" s="220">
        <v>2013035</v>
      </c>
      <c r="H12" s="220">
        <v>272245</v>
      </c>
      <c r="I12" s="221">
        <v>100475</v>
      </c>
      <c r="J12" s="219">
        <v>15792</v>
      </c>
      <c r="K12" s="220">
        <v>544840</v>
      </c>
      <c r="L12" s="220">
        <f>15096+25</f>
        <v>15121</v>
      </c>
      <c r="M12" s="220">
        <v>88682</v>
      </c>
      <c r="N12" s="220">
        <f t="shared" si="0"/>
        <v>808</v>
      </c>
      <c r="O12" s="221">
        <f t="shared" si="1"/>
        <v>138</v>
      </c>
      <c r="Q12" s="232"/>
      <c r="R12" s="236"/>
      <c r="S12" s="237"/>
    </row>
    <row r="13" spans="1:19" s="240" customFormat="1" ht="21" customHeight="1">
      <c r="A13" s="218" t="s">
        <v>27</v>
      </c>
      <c r="B13" s="219">
        <v>3646625</v>
      </c>
      <c r="C13" s="220">
        <v>216418</v>
      </c>
      <c r="D13" s="220">
        <v>373327</v>
      </c>
      <c r="E13" s="221">
        <v>229760</v>
      </c>
      <c r="F13" s="219">
        <v>403420</v>
      </c>
      <c r="G13" s="220">
        <v>363918</v>
      </c>
      <c r="H13" s="220">
        <v>21248</v>
      </c>
      <c r="I13" s="221">
        <v>43864</v>
      </c>
      <c r="J13" s="219">
        <v>3604</v>
      </c>
      <c r="K13" s="220">
        <v>357102</v>
      </c>
      <c r="L13" s="220">
        <f>9069+8</f>
        <v>9077</v>
      </c>
      <c r="M13" s="220">
        <v>55871</v>
      </c>
      <c r="N13" s="220">
        <f t="shared" si="0"/>
        <v>584</v>
      </c>
      <c r="O13" s="221">
        <f t="shared" si="1"/>
        <v>95</v>
      </c>
      <c r="Q13" s="232"/>
      <c r="R13" s="236"/>
      <c r="S13" s="237"/>
    </row>
    <row r="14" spans="1:19" ht="21" customHeight="1">
      <c r="A14" s="218" t="s">
        <v>42</v>
      </c>
      <c r="B14" s="219">
        <v>1575279</v>
      </c>
      <c r="C14" s="220">
        <v>0</v>
      </c>
      <c r="D14" s="220">
        <v>287892</v>
      </c>
      <c r="E14" s="221">
        <v>121932</v>
      </c>
      <c r="F14" s="219">
        <v>250000</v>
      </c>
      <c r="G14" s="220">
        <v>38892</v>
      </c>
      <c r="H14" s="220">
        <v>25598</v>
      </c>
      <c r="I14" s="221">
        <v>6784</v>
      </c>
      <c r="J14" s="219">
        <v>245</v>
      </c>
      <c r="K14" s="220">
        <v>138672</v>
      </c>
      <c r="L14" s="220">
        <f>4289+2</f>
        <v>4291</v>
      </c>
      <c r="M14" s="220">
        <v>26143</v>
      </c>
      <c r="N14" s="220">
        <f t="shared" si="0"/>
        <v>538</v>
      </c>
      <c r="O14" s="221">
        <f t="shared" si="1"/>
        <v>88</v>
      </c>
      <c r="R14" s="236"/>
      <c r="S14" s="237"/>
    </row>
    <row r="15" spans="1:19" ht="21" customHeight="1">
      <c r="A15" s="218" t="s">
        <v>15</v>
      </c>
      <c r="B15" s="219">
        <v>8867806</v>
      </c>
      <c r="C15" s="220">
        <v>310664</v>
      </c>
      <c r="D15" s="220">
        <v>507387</v>
      </c>
      <c r="E15" s="221">
        <v>590612</v>
      </c>
      <c r="F15" s="219">
        <v>1029965</v>
      </c>
      <c r="G15" s="220">
        <v>1035098</v>
      </c>
      <c r="H15" s="220">
        <v>209261</v>
      </c>
      <c r="I15" s="221">
        <v>209493</v>
      </c>
      <c r="J15" s="219">
        <v>10789</v>
      </c>
      <c r="K15" s="220">
        <v>925666</v>
      </c>
      <c r="L15" s="220">
        <f>23268+19</f>
        <v>23287</v>
      </c>
      <c r="M15" s="220">
        <v>157517</v>
      </c>
      <c r="N15" s="220">
        <f t="shared" si="0"/>
        <v>548</v>
      </c>
      <c r="O15" s="221">
        <f t="shared" si="1"/>
        <v>81</v>
      </c>
      <c r="R15" s="236"/>
      <c r="S15" s="237"/>
    </row>
    <row r="16" spans="1:19" s="240" customFormat="1" ht="21" customHeight="1">
      <c r="A16" s="218" t="s">
        <v>23</v>
      </c>
      <c r="B16" s="219">
        <v>4139707</v>
      </c>
      <c r="C16" s="220">
        <v>513019</v>
      </c>
      <c r="D16" s="220">
        <v>297005</v>
      </c>
      <c r="E16" s="221">
        <v>352642</v>
      </c>
      <c r="F16" s="219">
        <v>617422</v>
      </c>
      <c r="G16" s="220">
        <v>140316</v>
      </c>
      <c r="H16" s="220">
        <v>92326</v>
      </c>
      <c r="I16" s="221">
        <v>27085</v>
      </c>
      <c r="J16" s="219">
        <v>1632</v>
      </c>
      <c r="K16" s="220">
        <v>459030</v>
      </c>
      <c r="L16" s="220">
        <f>10499+5</f>
        <v>10504</v>
      </c>
      <c r="M16" s="220">
        <v>76611</v>
      </c>
      <c r="N16" s="220">
        <f t="shared" si="0"/>
        <v>588</v>
      </c>
      <c r="O16" s="221">
        <f t="shared" si="1"/>
        <v>81</v>
      </c>
      <c r="Q16" s="232"/>
      <c r="R16" s="236"/>
      <c r="S16" s="237"/>
    </row>
    <row r="17" spans="1:19" ht="21" customHeight="1">
      <c r="A17" s="218" t="s">
        <v>48</v>
      </c>
      <c r="B17" s="219">
        <v>788383</v>
      </c>
      <c r="C17" s="220">
        <v>0</v>
      </c>
      <c r="D17" s="220">
        <v>164805</v>
      </c>
      <c r="E17" s="221">
        <v>32878</v>
      </c>
      <c r="F17" s="219">
        <v>33605</v>
      </c>
      <c r="G17" s="220">
        <v>19214</v>
      </c>
      <c r="H17" s="220">
        <v>0</v>
      </c>
      <c r="I17" s="221">
        <v>2586</v>
      </c>
      <c r="J17" s="219">
        <v>0</v>
      </c>
      <c r="K17" s="220">
        <v>53333</v>
      </c>
      <c r="L17" s="220">
        <v>1650</v>
      </c>
      <c r="M17" s="220">
        <v>8666</v>
      </c>
      <c r="N17" s="220">
        <f t="shared" si="0"/>
        <v>631</v>
      </c>
      <c r="O17" s="221">
        <f t="shared" si="1"/>
        <v>120</v>
      </c>
      <c r="R17" s="236"/>
      <c r="S17" s="237"/>
    </row>
    <row r="18" spans="1:19" ht="21" customHeight="1">
      <c r="A18" s="218" t="s">
        <v>40</v>
      </c>
      <c r="B18" s="219">
        <v>1030994</v>
      </c>
      <c r="C18" s="220">
        <v>0</v>
      </c>
      <c r="D18" s="220">
        <v>0</v>
      </c>
      <c r="E18" s="221">
        <v>26764</v>
      </c>
      <c r="F18" s="219">
        <v>21090</v>
      </c>
      <c r="G18" s="220">
        <v>19369</v>
      </c>
      <c r="H18" s="220">
        <v>0</v>
      </c>
      <c r="I18" s="221">
        <v>2041</v>
      </c>
      <c r="J18" s="219">
        <v>0</v>
      </c>
      <c r="K18" s="220">
        <v>90184</v>
      </c>
      <c r="L18" s="220">
        <v>1814</v>
      </c>
      <c r="M18" s="220">
        <v>11199</v>
      </c>
      <c r="N18" s="220">
        <f t="shared" si="0"/>
        <v>607</v>
      </c>
      <c r="O18" s="221">
        <f t="shared" si="1"/>
        <v>98</v>
      </c>
      <c r="R18" s="236"/>
      <c r="S18" s="237"/>
    </row>
    <row r="19" spans="1:19" ht="21" customHeight="1">
      <c r="A19" s="218" t="s">
        <v>25</v>
      </c>
      <c r="B19" s="219">
        <v>5017900</v>
      </c>
      <c r="C19" s="220">
        <v>363402</v>
      </c>
      <c r="D19" s="220">
        <v>623339</v>
      </c>
      <c r="E19" s="221">
        <v>336369</v>
      </c>
      <c r="F19" s="219">
        <v>484205</v>
      </c>
      <c r="G19" s="220">
        <v>484383</v>
      </c>
      <c r="H19" s="220">
        <v>117850</v>
      </c>
      <c r="I19" s="221">
        <v>28998</v>
      </c>
      <c r="J19" s="219">
        <v>0</v>
      </c>
      <c r="K19" s="220">
        <v>445952</v>
      </c>
      <c r="L19" s="220">
        <v>11825</v>
      </c>
      <c r="M19" s="220">
        <v>73694</v>
      </c>
      <c r="N19" s="220">
        <f t="shared" si="0"/>
        <v>631</v>
      </c>
      <c r="O19" s="221">
        <f t="shared" si="1"/>
        <v>101</v>
      </c>
      <c r="R19" s="236"/>
      <c r="S19" s="237"/>
    </row>
    <row r="20" spans="1:19" ht="21" customHeight="1">
      <c r="A20" s="218" t="s">
        <v>44</v>
      </c>
      <c r="B20" s="219">
        <v>1810061</v>
      </c>
      <c r="C20" s="220">
        <v>0</v>
      </c>
      <c r="D20" s="220">
        <v>163864</v>
      </c>
      <c r="E20" s="221">
        <v>107315</v>
      </c>
      <c r="F20" s="219">
        <v>174015</v>
      </c>
      <c r="G20" s="220">
        <v>519040</v>
      </c>
      <c r="H20" s="220">
        <v>163870</v>
      </c>
      <c r="I20" s="221">
        <v>2644</v>
      </c>
      <c r="J20" s="219">
        <v>67</v>
      </c>
      <c r="K20" s="220">
        <v>149977</v>
      </c>
      <c r="L20" s="220">
        <f>4405+1</f>
        <v>4406</v>
      </c>
      <c r="M20" s="220">
        <v>24302</v>
      </c>
      <c r="N20" s="220">
        <f t="shared" si="0"/>
        <v>667</v>
      </c>
      <c r="O20" s="221">
        <f t="shared" si="1"/>
        <v>121</v>
      </c>
      <c r="R20" s="236"/>
      <c r="S20" s="237"/>
    </row>
    <row r="21" spans="1:19" s="240" customFormat="1" ht="21" customHeight="1">
      <c r="A21" s="218" t="s">
        <v>439</v>
      </c>
      <c r="B21" s="219">
        <v>1805958</v>
      </c>
      <c r="C21" s="220">
        <v>0</v>
      </c>
      <c r="D21" s="220">
        <v>143644</v>
      </c>
      <c r="E21" s="221">
        <v>118134</v>
      </c>
      <c r="F21" s="219">
        <v>179588</v>
      </c>
      <c r="G21" s="220">
        <v>39357</v>
      </c>
      <c r="H21" s="220">
        <v>14745</v>
      </c>
      <c r="I21" s="221">
        <v>4417</v>
      </c>
      <c r="J21" s="219">
        <v>0</v>
      </c>
      <c r="K21" s="220">
        <v>115923</v>
      </c>
      <c r="L21" s="220">
        <v>4143</v>
      </c>
      <c r="M21" s="220">
        <v>22762</v>
      </c>
      <c r="N21" s="220">
        <f t="shared" si="0"/>
        <v>557</v>
      </c>
      <c r="O21" s="221">
        <f t="shared" si="1"/>
        <v>101</v>
      </c>
      <c r="Q21" s="232"/>
      <c r="R21" s="236"/>
      <c r="S21" s="237"/>
    </row>
    <row r="22" spans="1:19" s="240" customFormat="1" ht="21" customHeight="1">
      <c r="A22" s="218" t="s">
        <v>440</v>
      </c>
      <c r="B22" s="219">
        <v>1890911</v>
      </c>
      <c r="C22" s="220">
        <v>0</v>
      </c>
      <c r="D22" s="220">
        <v>141801</v>
      </c>
      <c r="E22" s="221">
        <v>110134</v>
      </c>
      <c r="F22" s="219">
        <v>154079</v>
      </c>
      <c r="G22" s="220">
        <v>0</v>
      </c>
      <c r="H22" s="220">
        <v>7124</v>
      </c>
      <c r="I22" s="221">
        <v>273</v>
      </c>
      <c r="J22" s="219">
        <v>0</v>
      </c>
      <c r="K22" s="220">
        <v>147341</v>
      </c>
      <c r="L22" s="220">
        <v>4240</v>
      </c>
      <c r="M22" s="220">
        <v>23760</v>
      </c>
      <c r="N22" s="220">
        <f t="shared" si="0"/>
        <v>543</v>
      </c>
      <c r="O22" s="221">
        <f t="shared" si="1"/>
        <v>97</v>
      </c>
      <c r="Q22" s="232"/>
      <c r="R22" s="236"/>
      <c r="S22" s="237"/>
    </row>
    <row r="23" spans="1:19" ht="21" customHeight="1">
      <c r="A23" s="218" t="s">
        <v>30</v>
      </c>
      <c r="B23" s="219">
        <v>1209135</v>
      </c>
      <c r="C23" s="220">
        <v>0</v>
      </c>
      <c r="D23" s="220">
        <v>13653</v>
      </c>
      <c r="E23" s="221">
        <v>66282</v>
      </c>
      <c r="F23" s="219">
        <v>82611</v>
      </c>
      <c r="G23" s="220">
        <v>0</v>
      </c>
      <c r="H23" s="220">
        <v>5189</v>
      </c>
      <c r="I23" s="221">
        <v>0</v>
      </c>
      <c r="J23" s="219">
        <v>0</v>
      </c>
      <c r="K23" s="220">
        <v>99786</v>
      </c>
      <c r="L23" s="220">
        <v>2607</v>
      </c>
      <c r="M23" s="220">
        <v>15024</v>
      </c>
      <c r="N23" s="220">
        <f t="shared" si="0"/>
        <v>528</v>
      </c>
      <c r="O23" s="221">
        <f t="shared" si="1"/>
        <v>92</v>
      </c>
      <c r="R23" s="236"/>
      <c r="S23" s="237"/>
    </row>
    <row r="24" spans="1:19" ht="21" customHeight="1">
      <c r="A24" s="218" t="s">
        <v>17</v>
      </c>
      <c r="B24" s="219">
        <v>4820463</v>
      </c>
      <c r="C24" s="220">
        <v>9919</v>
      </c>
      <c r="D24" s="220">
        <v>433417</v>
      </c>
      <c r="E24" s="221">
        <v>281703</v>
      </c>
      <c r="F24" s="219">
        <v>840953</v>
      </c>
      <c r="G24" s="220">
        <v>88287</v>
      </c>
      <c r="H24" s="220">
        <v>28419</v>
      </c>
      <c r="I24" s="221">
        <v>2113</v>
      </c>
      <c r="J24" s="219">
        <v>667</v>
      </c>
      <c r="K24" s="220">
        <v>489104</v>
      </c>
      <c r="L24" s="220">
        <f>12726+3</f>
        <v>12729</v>
      </c>
      <c r="M24" s="220">
        <v>70704</v>
      </c>
      <c r="N24" s="220">
        <f t="shared" si="0"/>
        <v>511</v>
      </c>
      <c r="O24" s="221">
        <f t="shared" si="1"/>
        <v>92</v>
      </c>
      <c r="R24" s="236"/>
      <c r="S24" s="237"/>
    </row>
    <row r="25" spans="1:19" ht="21" customHeight="1">
      <c r="A25" s="218" t="s">
        <v>19</v>
      </c>
      <c r="B25" s="219">
        <v>4172955</v>
      </c>
      <c r="C25" s="220">
        <v>0</v>
      </c>
      <c r="D25" s="220">
        <v>379978</v>
      </c>
      <c r="E25" s="221">
        <v>271671</v>
      </c>
      <c r="F25" s="219">
        <v>525646</v>
      </c>
      <c r="G25" s="220">
        <v>282329</v>
      </c>
      <c r="H25" s="220">
        <v>46926</v>
      </c>
      <c r="I25" s="221">
        <v>74888</v>
      </c>
      <c r="J25" s="219">
        <v>1893</v>
      </c>
      <c r="K25" s="220">
        <v>345207</v>
      </c>
      <c r="L25" s="220">
        <f>9409+5</f>
        <v>9414</v>
      </c>
      <c r="M25" s="220">
        <v>62689</v>
      </c>
      <c r="N25" s="220">
        <f t="shared" si="0"/>
        <v>611</v>
      </c>
      <c r="O25" s="221">
        <f t="shared" si="1"/>
        <v>92</v>
      </c>
      <c r="R25" s="236"/>
      <c r="S25" s="237"/>
    </row>
    <row r="26" spans="1:19" ht="21" customHeight="1">
      <c r="A26" s="218" t="s">
        <v>36</v>
      </c>
      <c r="B26" s="219">
        <v>1796201</v>
      </c>
      <c r="C26" s="220">
        <v>0</v>
      </c>
      <c r="D26" s="220">
        <v>246636</v>
      </c>
      <c r="E26" s="221">
        <f>107245-138</f>
        <v>107107</v>
      </c>
      <c r="F26" s="219">
        <v>244323</v>
      </c>
      <c r="G26" s="220">
        <v>0</v>
      </c>
      <c r="H26" s="220">
        <v>13004</v>
      </c>
      <c r="I26" s="222">
        <v>0</v>
      </c>
      <c r="J26" s="219">
        <v>140</v>
      </c>
      <c r="K26" s="220">
        <v>106243</v>
      </c>
      <c r="L26" s="220">
        <v>3519</v>
      </c>
      <c r="M26" s="220">
        <v>18885</v>
      </c>
      <c r="N26" s="220">
        <f t="shared" si="0"/>
        <v>684</v>
      </c>
      <c r="O26" s="221">
        <f t="shared" si="1"/>
        <v>127</v>
      </c>
      <c r="R26" s="236"/>
      <c r="S26" s="237"/>
    </row>
    <row r="27" spans="1:19" ht="21" customHeight="1">
      <c r="A27" s="218" t="s">
        <v>441</v>
      </c>
      <c r="B27" s="219">
        <v>0</v>
      </c>
      <c r="C27" s="220">
        <v>0</v>
      </c>
      <c r="D27" s="220">
        <v>0</v>
      </c>
      <c r="E27" s="221">
        <v>0</v>
      </c>
      <c r="F27" s="219">
        <v>1023595</v>
      </c>
      <c r="G27" s="220">
        <v>0</v>
      </c>
      <c r="H27" s="220">
        <v>0</v>
      </c>
      <c r="I27" s="221">
        <v>0</v>
      </c>
      <c r="J27" s="219">
        <v>0</v>
      </c>
      <c r="K27" s="220">
        <v>0</v>
      </c>
      <c r="L27" s="220">
        <v>323</v>
      </c>
      <c r="M27" s="220">
        <v>23733</v>
      </c>
      <c r="N27" s="220">
        <f t="shared" si="0"/>
        <v>3169</v>
      </c>
      <c r="O27" s="221">
        <f t="shared" si="1"/>
        <v>43</v>
      </c>
      <c r="R27" s="236"/>
      <c r="S27" s="237"/>
    </row>
    <row r="28" spans="1:19" ht="21" customHeight="1">
      <c r="A28" s="218" t="s">
        <v>57</v>
      </c>
      <c r="B28" s="219">
        <v>0</v>
      </c>
      <c r="C28" s="220">
        <v>0</v>
      </c>
      <c r="D28" s="220">
        <v>0</v>
      </c>
      <c r="E28" s="221">
        <v>0</v>
      </c>
      <c r="F28" s="219">
        <v>0</v>
      </c>
      <c r="G28" s="220">
        <v>1953332</v>
      </c>
      <c r="H28" s="220">
        <v>0</v>
      </c>
      <c r="I28" s="221">
        <v>1443920</v>
      </c>
      <c r="J28" s="219">
        <v>0</v>
      </c>
      <c r="K28" s="220">
        <v>0</v>
      </c>
      <c r="L28" s="220">
        <v>545</v>
      </c>
      <c r="M28" s="220">
        <v>144392</v>
      </c>
      <c r="N28" s="220">
        <f t="shared" si="0"/>
        <v>6233</v>
      </c>
      <c r="O28" s="221">
        <f t="shared" si="1"/>
        <v>24</v>
      </c>
      <c r="R28" s="236"/>
      <c r="S28" s="237"/>
    </row>
    <row r="29" spans="1:19" ht="21" customHeight="1">
      <c r="A29" s="218" t="s">
        <v>59</v>
      </c>
      <c r="B29" s="219">
        <v>0</v>
      </c>
      <c r="C29" s="220">
        <v>4213836</v>
      </c>
      <c r="D29" s="220">
        <v>0</v>
      </c>
      <c r="E29" s="221">
        <v>1223933</v>
      </c>
      <c r="F29" s="219">
        <v>0</v>
      </c>
      <c r="G29" s="220">
        <v>0</v>
      </c>
      <c r="H29" s="220">
        <v>0</v>
      </c>
      <c r="I29" s="221">
        <v>0</v>
      </c>
      <c r="J29" s="219">
        <v>0</v>
      </c>
      <c r="K29" s="220">
        <v>0</v>
      </c>
      <c r="L29" s="220">
        <v>4142</v>
      </c>
      <c r="M29" s="220">
        <v>122308</v>
      </c>
      <c r="N29" s="220">
        <f t="shared" si="0"/>
        <v>1313</v>
      </c>
      <c r="O29" s="221">
        <f t="shared" si="1"/>
        <v>44</v>
      </c>
      <c r="R29" s="236"/>
      <c r="S29" s="237"/>
    </row>
    <row r="30" spans="1:19" ht="21" customHeight="1">
      <c r="A30" s="218" t="s">
        <v>64</v>
      </c>
      <c r="B30" s="219">
        <v>0</v>
      </c>
      <c r="C30" s="220">
        <v>1213051</v>
      </c>
      <c r="D30" s="220">
        <v>0</v>
      </c>
      <c r="E30" s="221">
        <v>415196</v>
      </c>
      <c r="F30" s="219">
        <v>209191</v>
      </c>
      <c r="G30" s="220">
        <v>346635</v>
      </c>
      <c r="H30" s="220">
        <v>11494</v>
      </c>
      <c r="I30" s="221">
        <v>4438</v>
      </c>
      <c r="J30" s="219">
        <v>0</v>
      </c>
      <c r="K30" s="220">
        <v>8834</v>
      </c>
      <c r="L30" s="220">
        <v>2069</v>
      </c>
      <c r="M30" s="220">
        <v>42685</v>
      </c>
      <c r="N30" s="220">
        <f t="shared" si="0"/>
        <v>1063</v>
      </c>
      <c r="O30" s="221">
        <f t="shared" si="1"/>
        <v>52</v>
      </c>
      <c r="R30" s="236"/>
      <c r="S30" s="237"/>
    </row>
    <row r="31" spans="1:19" ht="21" customHeight="1">
      <c r="A31" s="218" t="s">
        <v>442</v>
      </c>
      <c r="B31" s="219">
        <v>2596604</v>
      </c>
      <c r="C31" s="220">
        <v>0</v>
      </c>
      <c r="D31" s="220">
        <v>2936356</v>
      </c>
      <c r="E31" s="221">
        <v>328690</v>
      </c>
      <c r="F31" s="219">
        <v>30560</v>
      </c>
      <c r="G31" s="220">
        <v>0</v>
      </c>
      <c r="H31" s="220">
        <v>0</v>
      </c>
      <c r="I31" s="221">
        <v>0</v>
      </c>
      <c r="J31" s="219">
        <v>8324</v>
      </c>
      <c r="K31" s="220">
        <v>0</v>
      </c>
      <c r="L31" s="220">
        <f>8128+15</f>
        <v>8143</v>
      </c>
      <c r="M31" s="220">
        <v>32972</v>
      </c>
      <c r="N31" s="220">
        <f t="shared" si="0"/>
        <v>725</v>
      </c>
      <c r="O31" s="221">
        <f t="shared" si="1"/>
        <v>179</v>
      </c>
      <c r="R31" s="236"/>
      <c r="S31" s="237"/>
    </row>
    <row r="32" spans="1:19" ht="21" customHeight="1">
      <c r="A32" s="218" t="s">
        <v>66</v>
      </c>
      <c r="B32" s="219">
        <v>1058617</v>
      </c>
      <c r="C32" s="220">
        <v>0</v>
      </c>
      <c r="D32" s="220">
        <v>0</v>
      </c>
      <c r="E32" s="221">
        <v>20974</v>
      </c>
      <c r="F32" s="219">
        <v>214159</v>
      </c>
      <c r="G32" s="220">
        <v>1713309</v>
      </c>
      <c r="H32" s="220">
        <v>49277</v>
      </c>
      <c r="I32" s="221">
        <v>19090</v>
      </c>
      <c r="J32" s="219">
        <v>4954</v>
      </c>
      <c r="K32" s="220">
        <v>279016</v>
      </c>
      <c r="L32" s="220">
        <f>3488+6</f>
        <v>3494</v>
      </c>
      <c r="M32" s="220">
        <v>32584</v>
      </c>
      <c r="N32" s="220">
        <f t="shared" si="0"/>
        <v>882</v>
      </c>
      <c r="O32" s="221">
        <f t="shared" si="1"/>
        <v>95</v>
      </c>
      <c r="R32" s="236"/>
      <c r="S32" s="237"/>
    </row>
    <row r="33" spans="1:19" ht="21" customHeight="1">
      <c r="A33" s="218" t="s">
        <v>443</v>
      </c>
      <c r="B33" s="219">
        <v>252288</v>
      </c>
      <c r="C33" s="220">
        <v>5675618</v>
      </c>
      <c r="D33" s="220">
        <v>0</v>
      </c>
      <c r="E33" s="221">
        <v>1330416</v>
      </c>
      <c r="F33" s="219">
        <v>1650268</v>
      </c>
      <c r="G33" s="220">
        <v>56555</v>
      </c>
      <c r="H33" s="220">
        <v>0</v>
      </c>
      <c r="I33" s="221">
        <v>5828</v>
      </c>
      <c r="J33" s="219">
        <v>6446</v>
      </c>
      <c r="K33" s="220">
        <v>65732</v>
      </c>
      <c r="L33" s="220">
        <f>6510+13</f>
        <v>6523</v>
      </c>
      <c r="M33" s="220">
        <v>160652</v>
      </c>
      <c r="N33" s="220">
        <f t="shared" si="0"/>
        <v>1376</v>
      </c>
      <c r="O33" s="221">
        <f t="shared" si="1"/>
        <v>56</v>
      </c>
      <c r="R33" s="236"/>
      <c r="S33" s="237"/>
    </row>
    <row r="34" spans="1:19" ht="21" customHeight="1">
      <c r="A34" s="218" t="s">
        <v>444</v>
      </c>
      <c r="B34" s="219">
        <v>0</v>
      </c>
      <c r="C34" s="220">
        <v>2644500</v>
      </c>
      <c r="D34" s="220">
        <v>0</v>
      </c>
      <c r="E34" s="221">
        <v>1018783</v>
      </c>
      <c r="F34" s="219">
        <v>0</v>
      </c>
      <c r="G34" s="220">
        <v>184452</v>
      </c>
      <c r="H34" s="220">
        <v>0</v>
      </c>
      <c r="I34" s="221">
        <v>36081</v>
      </c>
      <c r="J34" s="219">
        <v>488</v>
      </c>
      <c r="K34" s="220">
        <v>57045</v>
      </c>
      <c r="L34" s="220">
        <f>3284+2</f>
        <v>3286</v>
      </c>
      <c r="M34" s="220">
        <v>110593</v>
      </c>
      <c r="N34" s="220">
        <f t="shared" si="0"/>
        <v>1182</v>
      </c>
      <c r="O34" s="221">
        <f t="shared" si="1"/>
        <v>35</v>
      </c>
      <c r="R34" s="236"/>
      <c r="S34" s="237"/>
    </row>
    <row r="35" spans="1:19" ht="21" customHeight="1">
      <c r="A35" s="218" t="s">
        <v>75</v>
      </c>
      <c r="B35" s="219">
        <v>126173</v>
      </c>
      <c r="C35" s="220">
        <v>191137</v>
      </c>
      <c r="D35" s="220">
        <v>0</v>
      </c>
      <c r="E35" s="221">
        <v>13705</v>
      </c>
      <c r="F35" s="219"/>
      <c r="G35" s="220"/>
      <c r="H35" s="220">
        <v>91118</v>
      </c>
      <c r="I35" s="221">
        <v>0</v>
      </c>
      <c r="J35" s="219">
        <v>0</v>
      </c>
      <c r="K35" s="220">
        <v>35891</v>
      </c>
      <c r="L35" s="220">
        <v>967</v>
      </c>
      <c r="M35" s="220">
        <v>4201</v>
      </c>
      <c r="N35" s="220">
        <f t="shared" si="0"/>
        <v>437</v>
      </c>
      <c r="O35" s="221">
        <f t="shared" si="1"/>
        <v>100</v>
      </c>
      <c r="R35" s="236"/>
      <c r="S35" s="237"/>
    </row>
    <row r="36" spans="1:19" ht="21" customHeight="1">
      <c r="A36" s="218" t="s">
        <v>77</v>
      </c>
      <c r="B36" s="219">
        <v>0</v>
      </c>
      <c r="C36" s="220">
        <v>3240974</v>
      </c>
      <c r="D36" s="220">
        <v>0</v>
      </c>
      <c r="E36" s="221">
        <v>1094430</v>
      </c>
      <c r="F36" s="219">
        <v>0</v>
      </c>
      <c r="G36" s="220">
        <v>0</v>
      </c>
      <c r="H36" s="220">
        <v>7556</v>
      </c>
      <c r="I36" s="221">
        <v>4330</v>
      </c>
      <c r="J36" s="219">
        <v>0</v>
      </c>
      <c r="K36" s="220">
        <v>0</v>
      </c>
      <c r="L36" s="220">
        <v>3132</v>
      </c>
      <c r="M36" s="220">
        <v>109880</v>
      </c>
      <c r="N36" s="220">
        <f t="shared" si="0"/>
        <v>1388</v>
      </c>
      <c r="O36" s="221">
        <f t="shared" si="1"/>
        <v>40</v>
      </c>
      <c r="R36" s="236"/>
      <c r="S36" s="237"/>
    </row>
    <row r="37" spans="1:19" ht="21" customHeight="1">
      <c r="A37" s="218" t="s">
        <v>445</v>
      </c>
      <c r="B37" s="219">
        <v>2619014</v>
      </c>
      <c r="C37" s="220">
        <v>0</v>
      </c>
      <c r="D37" s="220">
        <v>259</v>
      </c>
      <c r="E37" s="221">
        <v>28922</v>
      </c>
      <c r="F37" s="219">
        <v>1443141</v>
      </c>
      <c r="G37" s="220">
        <v>3896844</v>
      </c>
      <c r="H37" s="220">
        <v>1105112</v>
      </c>
      <c r="I37" s="221">
        <v>30530</v>
      </c>
      <c r="J37" s="219">
        <v>6323</v>
      </c>
      <c r="K37" s="220">
        <v>394150</v>
      </c>
      <c r="L37" s="220">
        <f>5864+11</f>
        <v>5875</v>
      </c>
      <c r="M37" s="220">
        <v>43469</v>
      </c>
      <c r="N37" s="220">
        <f t="shared" si="0"/>
        <v>1554</v>
      </c>
      <c r="O37" s="221">
        <f t="shared" si="1"/>
        <v>210</v>
      </c>
      <c r="R37" s="236"/>
      <c r="S37" s="237"/>
    </row>
    <row r="38" spans="1:19" ht="21" customHeight="1">
      <c r="A38" s="218" t="s">
        <v>63</v>
      </c>
      <c r="B38" s="219">
        <v>216181</v>
      </c>
      <c r="C38" s="220">
        <v>0</v>
      </c>
      <c r="D38" s="220">
        <v>5897</v>
      </c>
      <c r="E38" s="221">
        <v>30760</v>
      </c>
      <c r="F38" s="219">
        <v>102273</v>
      </c>
      <c r="G38" s="220">
        <v>3879039</v>
      </c>
      <c r="H38" s="220">
        <v>130077</v>
      </c>
      <c r="I38" s="221">
        <v>289057</v>
      </c>
      <c r="J38" s="219">
        <v>0</v>
      </c>
      <c r="K38" s="220">
        <v>375845</v>
      </c>
      <c r="L38" s="220">
        <v>5568</v>
      </c>
      <c r="M38" s="220">
        <v>69508</v>
      </c>
      <c r="N38" s="220">
        <f t="shared" si="0"/>
        <v>836</v>
      </c>
      <c r="O38" s="221">
        <f t="shared" si="1"/>
        <v>67</v>
      </c>
      <c r="R38" s="236"/>
      <c r="S38" s="237"/>
    </row>
    <row r="39" spans="1:19" s="240" customFormat="1" ht="21" customHeight="1">
      <c r="A39" s="218" t="s">
        <v>83</v>
      </c>
      <c r="B39" s="219">
        <v>0</v>
      </c>
      <c r="C39" s="220">
        <v>0</v>
      </c>
      <c r="D39" s="220">
        <v>0</v>
      </c>
      <c r="E39" s="221">
        <v>0</v>
      </c>
      <c r="F39" s="219">
        <v>0</v>
      </c>
      <c r="G39" s="220">
        <v>290841</v>
      </c>
      <c r="H39" s="220">
        <v>0</v>
      </c>
      <c r="I39" s="221">
        <v>16296</v>
      </c>
      <c r="J39" s="219">
        <v>0</v>
      </c>
      <c r="K39" s="220">
        <v>80827</v>
      </c>
      <c r="L39" s="220">
        <v>1877</v>
      </c>
      <c r="M39" s="220">
        <v>13490</v>
      </c>
      <c r="N39" s="220">
        <f t="shared" si="0"/>
        <v>164</v>
      </c>
      <c r="O39" s="221">
        <f t="shared" si="1"/>
        <v>23</v>
      </c>
      <c r="Q39" s="232"/>
      <c r="R39" s="236"/>
      <c r="S39" s="237"/>
    </row>
    <row r="40" spans="1:19" s="240" customFormat="1" ht="21" customHeight="1">
      <c r="A40" s="218" t="s">
        <v>85</v>
      </c>
      <c r="B40" s="219">
        <v>0</v>
      </c>
      <c r="C40" s="220">
        <v>0</v>
      </c>
      <c r="D40" s="220">
        <v>0</v>
      </c>
      <c r="E40" s="221">
        <v>0</v>
      </c>
      <c r="F40" s="219">
        <v>0</v>
      </c>
      <c r="G40" s="220">
        <v>203294</v>
      </c>
      <c r="H40" s="220">
        <v>0</v>
      </c>
      <c r="I40" s="221">
        <v>20029</v>
      </c>
      <c r="J40" s="219">
        <v>0</v>
      </c>
      <c r="K40" s="220">
        <v>46990</v>
      </c>
      <c r="L40" s="220">
        <v>1312</v>
      </c>
      <c r="M40" s="220">
        <v>9436</v>
      </c>
      <c r="N40" s="220">
        <f t="shared" si="0"/>
        <v>170</v>
      </c>
      <c r="O40" s="221">
        <f t="shared" si="1"/>
        <v>24</v>
      </c>
      <c r="Q40" s="232"/>
      <c r="R40" s="236"/>
      <c r="S40" s="237"/>
    </row>
    <row r="41" spans="1:19" s="240" customFormat="1" ht="21" customHeight="1">
      <c r="A41" s="218" t="s">
        <v>88</v>
      </c>
      <c r="B41" s="219">
        <v>0</v>
      </c>
      <c r="C41" s="220">
        <v>0</v>
      </c>
      <c r="D41" s="220">
        <v>0</v>
      </c>
      <c r="E41" s="221">
        <v>0</v>
      </c>
      <c r="F41" s="219">
        <v>0</v>
      </c>
      <c r="G41" s="220">
        <v>168896</v>
      </c>
      <c r="H41" s="220">
        <v>0</v>
      </c>
      <c r="I41" s="221">
        <v>27644</v>
      </c>
      <c r="J41" s="219">
        <v>0</v>
      </c>
      <c r="K41" s="220">
        <v>35777</v>
      </c>
      <c r="L41" s="220">
        <v>1090</v>
      </c>
      <c r="M41" s="220">
        <v>8935</v>
      </c>
      <c r="N41" s="220">
        <f t="shared" si="0"/>
        <v>180</v>
      </c>
      <c r="O41" s="221">
        <f t="shared" si="1"/>
        <v>22</v>
      </c>
      <c r="Q41" s="232"/>
      <c r="R41" s="236"/>
      <c r="S41" s="237"/>
    </row>
    <row r="42" spans="1:19" s="240" customFormat="1" ht="21" customHeight="1">
      <c r="A42" s="218" t="s">
        <v>90</v>
      </c>
      <c r="B42" s="219">
        <v>0</v>
      </c>
      <c r="C42" s="220">
        <v>0</v>
      </c>
      <c r="D42" s="220">
        <v>0</v>
      </c>
      <c r="E42" s="221">
        <v>0</v>
      </c>
      <c r="F42" s="219">
        <v>0</v>
      </c>
      <c r="G42" s="220">
        <v>307111</v>
      </c>
      <c r="H42" s="220">
        <v>0</v>
      </c>
      <c r="I42" s="221">
        <v>29550</v>
      </c>
      <c r="J42" s="219">
        <v>0</v>
      </c>
      <c r="K42" s="220">
        <v>78260</v>
      </c>
      <c r="L42" s="220">
        <v>1984</v>
      </c>
      <c r="M42" s="220">
        <v>15171</v>
      </c>
      <c r="N42" s="220">
        <f t="shared" si="0"/>
        <v>170</v>
      </c>
      <c r="O42" s="221">
        <f t="shared" si="1"/>
        <v>22</v>
      </c>
      <c r="Q42" s="232"/>
      <c r="R42" s="236"/>
      <c r="S42" s="237"/>
    </row>
    <row r="43" spans="1:19" s="240" customFormat="1" ht="21" customHeight="1">
      <c r="A43" s="218" t="s">
        <v>92</v>
      </c>
      <c r="B43" s="219">
        <v>0</v>
      </c>
      <c r="C43" s="220">
        <v>0</v>
      </c>
      <c r="D43" s="220">
        <v>0</v>
      </c>
      <c r="E43" s="221">
        <v>0</v>
      </c>
      <c r="F43" s="219">
        <v>0</v>
      </c>
      <c r="G43" s="220">
        <v>12241</v>
      </c>
      <c r="H43" s="220">
        <v>0</v>
      </c>
      <c r="I43" s="221">
        <v>1351</v>
      </c>
      <c r="J43" s="219">
        <v>0</v>
      </c>
      <c r="K43" s="220">
        <v>2119</v>
      </c>
      <c r="L43" s="220">
        <v>79</v>
      </c>
      <c r="M43" s="220">
        <v>489</v>
      </c>
      <c r="N43" s="220">
        <f t="shared" si="0"/>
        <v>172</v>
      </c>
      <c r="O43" s="221">
        <f t="shared" si="1"/>
        <v>28</v>
      </c>
      <c r="Q43" s="232"/>
      <c r="R43" s="236"/>
      <c r="S43" s="237"/>
    </row>
    <row r="44" spans="1:19" s="240" customFormat="1" ht="21" customHeight="1">
      <c r="A44" s="218" t="s">
        <v>96</v>
      </c>
      <c r="B44" s="219">
        <v>0</v>
      </c>
      <c r="C44" s="220">
        <v>0</v>
      </c>
      <c r="D44" s="220">
        <v>482709</v>
      </c>
      <c r="E44" s="221">
        <v>22446</v>
      </c>
      <c r="F44" s="219">
        <v>0</v>
      </c>
      <c r="G44" s="220">
        <v>144413</v>
      </c>
      <c r="H44" s="220">
        <v>0</v>
      </c>
      <c r="I44" s="221">
        <v>12826</v>
      </c>
      <c r="J44" s="219">
        <v>316</v>
      </c>
      <c r="K44" s="220">
        <v>52194</v>
      </c>
      <c r="L44" s="220">
        <f>2039+1</f>
        <v>2040</v>
      </c>
      <c r="M44" s="220">
        <v>12307</v>
      </c>
      <c r="N44" s="220">
        <f t="shared" si="0"/>
        <v>325</v>
      </c>
      <c r="O44" s="221">
        <f t="shared" si="1"/>
        <v>54</v>
      </c>
      <c r="Q44" s="232"/>
      <c r="R44" s="236"/>
      <c r="S44" s="237"/>
    </row>
    <row r="45" spans="1:19" s="240" customFormat="1" ht="21" customHeight="1" thickBot="1">
      <c r="A45" s="223" t="s">
        <v>94</v>
      </c>
      <c r="B45" s="224">
        <v>0</v>
      </c>
      <c r="C45" s="225">
        <v>0</v>
      </c>
      <c r="D45" s="225">
        <v>0</v>
      </c>
      <c r="E45" s="226">
        <v>0</v>
      </c>
      <c r="F45" s="224">
        <v>0</v>
      </c>
      <c r="G45" s="225">
        <v>133102</v>
      </c>
      <c r="H45" s="225">
        <v>0</v>
      </c>
      <c r="I45" s="226">
        <v>11952</v>
      </c>
      <c r="J45" s="224">
        <v>0</v>
      </c>
      <c r="K45" s="225">
        <v>22667</v>
      </c>
      <c r="L45" s="225">
        <v>859</v>
      </c>
      <c r="M45" s="225">
        <v>4845</v>
      </c>
      <c r="N45" s="225">
        <f t="shared" si="0"/>
        <v>169</v>
      </c>
      <c r="O45" s="226">
        <f t="shared" si="1"/>
        <v>30</v>
      </c>
      <c r="Q45" s="232"/>
      <c r="R45" s="236"/>
      <c r="S45" s="237"/>
    </row>
    <row r="46" spans="1:19" ht="19.5" customHeight="1" thickBot="1">
      <c r="A46" s="227" t="s">
        <v>446</v>
      </c>
      <c r="B46" s="228">
        <f t="shared" ref="B46:M46" si="2">SUM(B6:B45)</f>
        <v>127507161</v>
      </c>
      <c r="C46" s="229">
        <f t="shared" si="2"/>
        <v>22697907</v>
      </c>
      <c r="D46" s="229">
        <f t="shared" si="2"/>
        <v>11363001</v>
      </c>
      <c r="E46" s="230">
        <f t="shared" si="2"/>
        <v>11242388</v>
      </c>
      <c r="F46" s="228">
        <f t="shared" si="2"/>
        <v>47266741</v>
      </c>
      <c r="G46" s="229">
        <f t="shared" si="2"/>
        <v>33812305</v>
      </c>
      <c r="H46" s="229">
        <f t="shared" si="2"/>
        <v>5707598</v>
      </c>
      <c r="I46" s="230">
        <f t="shared" si="2"/>
        <v>4374497</v>
      </c>
      <c r="J46" s="228">
        <f t="shared" si="2"/>
        <v>217582</v>
      </c>
      <c r="K46" s="229">
        <f t="shared" si="2"/>
        <v>12072472</v>
      </c>
      <c r="L46" s="229">
        <f t="shared" si="2"/>
        <v>310063</v>
      </c>
      <c r="M46" s="229">
        <f t="shared" si="2"/>
        <v>2640937</v>
      </c>
      <c r="N46" s="229">
        <f>ROUND((B46+C46+D46+E46+G46+H46+I46+J46)/L46,0)</f>
        <v>700</v>
      </c>
      <c r="O46" s="230">
        <f>ROUND((B46+C46+D46+E46+G46+H46+I46+J46)/M46,0)</f>
        <v>82</v>
      </c>
    </row>
    <row r="47" spans="1:19" ht="15" customHeight="1">
      <c r="A47" s="830" t="s">
        <v>498</v>
      </c>
      <c r="B47" s="830"/>
      <c r="C47" s="830"/>
      <c r="D47" s="830"/>
      <c r="E47" s="830"/>
      <c r="F47" s="830"/>
      <c r="G47" s="830"/>
      <c r="H47" s="830"/>
      <c r="I47" s="830"/>
      <c r="J47" s="830"/>
      <c r="K47" s="830"/>
      <c r="L47" s="830"/>
      <c r="M47" s="830"/>
      <c r="N47" s="830"/>
      <c r="O47" s="830"/>
    </row>
    <row r="48" spans="1:19" ht="18" customHeight="1">
      <c r="A48" s="831"/>
      <c r="B48" s="831"/>
      <c r="C48" s="831"/>
      <c r="D48" s="831"/>
      <c r="E48" s="831"/>
      <c r="F48" s="831"/>
      <c r="G48" s="831"/>
      <c r="H48" s="831"/>
      <c r="I48" s="831"/>
      <c r="J48" s="831"/>
      <c r="K48" s="831"/>
      <c r="L48" s="831"/>
      <c r="M48" s="831"/>
      <c r="N48" s="831"/>
      <c r="O48" s="831"/>
    </row>
    <row r="49" spans="1:18" ht="26.25" customHeight="1">
      <c r="A49" s="831"/>
      <c r="B49" s="831"/>
      <c r="C49" s="831"/>
      <c r="D49" s="831"/>
      <c r="E49" s="831"/>
      <c r="F49" s="831"/>
      <c r="G49" s="831"/>
      <c r="H49" s="831"/>
      <c r="I49" s="831"/>
      <c r="J49" s="831"/>
      <c r="K49" s="831"/>
      <c r="L49" s="831"/>
      <c r="M49" s="831"/>
      <c r="N49" s="831"/>
      <c r="O49" s="831"/>
    </row>
    <row r="50" spans="1:18" s="231" customFormat="1" hidden="1">
      <c r="A50" s="191"/>
      <c r="B50" s="190"/>
      <c r="C50" s="190"/>
      <c r="D50" s="190"/>
      <c r="E50" s="190"/>
      <c r="F50" s="190"/>
      <c r="G50" s="190"/>
      <c r="H50" s="193"/>
      <c r="I50" s="190"/>
      <c r="J50" s="193"/>
      <c r="K50" s="190"/>
      <c r="L50" s="190"/>
      <c r="M50" s="190"/>
      <c r="N50" s="190"/>
      <c r="O50" s="232"/>
      <c r="P50" s="232"/>
      <c r="Q50" s="232"/>
      <c r="R50" s="232"/>
    </row>
    <row r="51" spans="1:18" s="231" customFormat="1" hidden="1">
      <c r="A51" s="191"/>
      <c r="B51" s="190"/>
      <c r="C51" s="190"/>
      <c r="D51" s="190"/>
      <c r="E51" s="190"/>
      <c r="F51" s="190"/>
      <c r="G51" s="190"/>
      <c r="H51" s="190"/>
      <c r="I51" s="190"/>
      <c r="J51" s="190"/>
      <c r="K51" s="193"/>
      <c r="L51" s="190"/>
      <c r="M51" s="190"/>
      <c r="N51" s="190"/>
      <c r="O51" s="232"/>
      <c r="P51" s="232"/>
      <c r="Q51" s="232"/>
      <c r="R51" s="232"/>
    </row>
  </sheetData>
  <mergeCells count="11">
    <mergeCell ref="A47:O49"/>
    <mergeCell ref="O3:O4"/>
    <mergeCell ref="A1:N1"/>
    <mergeCell ref="A3:A4"/>
    <mergeCell ref="B3:E3"/>
    <mergeCell ref="F3:I3"/>
    <mergeCell ref="J3:J4"/>
    <mergeCell ref="K3:K4"/>
    <mergeCell ref="L3:L4"/>
    <mergeCell ref="M3:M4"/>
    <mergeCell ref="N3:N4"/>
  </mergeCells>
  <pageMargins left="0.70866141732283472" right="0.70866141732283472" top="0.74803149606299213" bottom="0.74803149606299213" header="0.31496062992125984" footer="0.31496062992125984"/>
  <pageSetup paperSize="9" scale="4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XFC59"/>
  <sheetViews>
    <sheetView zoomScale="85" zoomScaleNormal="85" zoomScaleSheetLayoutView="40" zoomScalePageLayoutView="40" workbookViewId="0">
      <selection sqref="A1:N1"/>
    </sheetView>
  </sheetViews>
  <sheetFormatPr defaultColWidth="0" defaultRowHeight="12.75" zeroHeight="1"/>
  <cols>
    <col min="1" max="1" width="43.85546875" style="38" customWidth="1"/>
    <col min="2" max="2" width="14.85546875" style="38" customWidth="1"/>
    <col min="3" max="3" width="13.7109375" style="695" customWidth="1"/>
    <col min="4" max="4" width="12.42578125" style="695" customWidth="1"/>
    <col min="5" max="5" width="12.28515625" style="670" customWidth="1"/>
    <col min="6" max="6" width="13.85546875" style="695" customWidth="1"/>
    <col min="7" max="7" width="11.85546875" style="695" customWidth="1"/>
    <col min="8" max="8" width="12.28515625" style="670" customWidth="1"/>
    <col min="9" max="9" width="13.85546875" style="695" customWidth="1"/>
    <col min="10" max="10" width="11.7109375" style="695" customWidth="1"/>
    <col min="11" max="11" width="12.28515625" style="670" customWidth="1"/>
    <col min="12" max="12" width="13.85546875" style="695" customWidth="1"/>
    <col min="13" max="13" width="11.7109375" style="695" customWidth="1"/>
    <col min="14" max="14" width="12.28515625" style="670" customWidth="1"/>
    <col min="15" max="195" width="9.140625" style="38" hidden="1"/>
    <col min="196" max="196" width="41.42578125" style="38" hidden="1"/>
    <col min="197" max="197" width="45.85546875" style="38" hidden="1"/>
    <col min="198" max="198" width="14.42578125" style="38" hidden="1"/>
    <col min="199" max="199" width="14.5703125" style="38" hidden="1"/>
    <col min="200" max="200" width="12" style="38" hidden="1"/>
    <col min="201" max="451" width="9.140625" style="38" hidden="1"/>
    <col min="452" max="452" width="41.42578125" style="38" hidden="1"/>
    <col min="453" max="453" width="45.85546875" style="38" hidden="1"/>
    <col min="454" max="454" width="14.42578125" style="38" hidden="1"/>
    <col min="455" max="455" width="14.5703125" style="38" hidden="1"/>
    <col min="456" max="456" width="12" style="38" hidden="1"/>
    <col min="457" max="707" width="9.140625" style="38" hidden="1"/>
    <col min="708" max="708" width="41.42578125" style="38" hidden="1"/>
    <col min="709" max="709" width="45.85546875" style="38" hidden="1"/>
    <col min="710" max="710" width="14.42578125" style="38" hidden="1"/>
    <col min="711" max="711" width="14.5703125" style="38" hidden="1"/>
    <col min="712" max="712" width="12" style="38" hidden="1"/>
    <col min="713" max="963" width="9.140625" style="38" hidden="1"/>
    <col min="964" max="964" width="41.42578125" style="38" hidden="1"/>
    <col min="965" max="965" width="45.85546875" style="38" hidden="1"/>
    <col min="966" max="966" width="14.42578125" style="38" hidden="1"/>
    <col min="967" max="967" width="14.5703125" style="38" hidden="1"/>
    <col min="968" max="968" width="12" style="38" hidden="1"/>
    <col min="969" max="1219" width="9.140625" style="38" hidden="1"/>
    <col min="1220" max="1220" width="41.42578125" style="38" hidden="1"/>
    <col min="1221" max="1221" width="45.85546875" style="38" hidden="1"/>
    <col min="1222" max="1222" width="14.42578125" style="38" hidden="1"/>
    <col min="1223" max="1223" width="14.5703125" style="38" hidden="1"/>
    <col min="1224" max="1224" width="12" style="38" hidden="1"/>
    <col min="1225" max="1475" width="9.140625" style="38" hidden="1"/>
    <col min="1476" max="1476" width="41.42578125" style="38" hidden="1"/>
    <col min="1477" max="1477" width="45.85546875" style="38" hidden="1"/>
    <col min="1478" max="1478" width="14.42578125" style="38" hidden="1"/>
    <col min="1479" max="1479" width="14.5703125" style="38" hidden="1"/>
    <col min="1480" max="1480" width="12" style="38" hidden="1"/>
    <col min="1481" max="1731" width="9.140625" style="38" hidden="1"/>
    <col min="1732" max="1732" width="41.42578125" style="38" hidden="1"/>
    <col min="1733" max="1733" width="45.85546875" style="38" hidden="1"/>
    <col min="1734" max="1734" width="14.42578125" style="38" hidden="1"/>
    <col min="1735" max="1735" width="14.5703125" style="38" hidden="1"/>
    <col min="1736" max="1736" width="12" style="38" hidden="1"/>
    <col min="1737" max="1987" width="9.140625" style="38" hidden="1"/>
    <col min="1988" max="1988" width="41.42578125" style="38" hidden="1"/>
    <col min="1989" max="1989" width="45.85546875" style="38" hidden="1"/>
    <col min="1990" max="1990" width="14.42578125" style="38" hidden="1"/>
    <col min="1991" max="1991" width="14.5703125" style="38" hidden="1"/>
    <col min="1992" max="1992" width="12" style="38" hidden="1"/>
    <col min="1993" max="2243" width="9.140625" style="38" hidden="1"/>
    <col min="2244" max="2244" width="41.42578125" style="38" hidden="1"/>
    <col min="2245" max="2245" width="45.85546875" style="38" hidden="1"/>
    <col min="2246" max="2246" width="14.42578125" style="38" hidden="1"/>
    <col min="2247" max="2247" width="14.5703125" style="38" hidden="1"/>
    <col min="2248" max="2248" width="12" style="38" hidden="1"/>
    <col min="2249" max="2499" width="9.140625" style="38" hidden="1"/>
    <col min="2500" max="2500" width="41.42578125" style="38" hidden="1"/>
    <col min="2501" max="2501" width="45.85546875" style="38" hidden="1"/>
    <col min="2502" max="2502" width="14.42578125" style="38" hidden="1"/>
    <col min="2503" max="2503" width="14.5703125" style="38" hidden="1"/>
    <col min="2504" max="2504" width="12" style="38" hidden="1"/>
    <col min="2505" max="2755" width="9.140625" style="38" hidden="1"/>
    <col min="2756" max="2756" width="41.42578125" style="38" hidden="1"/>
    <col min="2757" max="2757" width="45.85546875" style="38" hidden="1"/>
    <col min="2758" max="2758" width="14.42578125" style="38" hidden="1"/>
    <col min="2759" max="2759" width="14.5703125" style="38" hidden="1"/>
    <col min="2760" max="2760" width="12" style="38" hidden="1"/>
    <col min="2761" max="3011" width="9.140625" style="38" hidden="1"/>
    <col min="3012" max="3012" width="41.42578125" style="38" hidden="1"/>
    <col min="3013" max="3013" width="45.85546875" style="38" hidden="1"/>
    <col min="3014" max="3014" width="14.42578125" style="38" hidden="1"/>
    <col min="3015" max="3015" width="14.5703125" style="38" hidden="1"/>
    <col min="3016" max="3016" width="12" style="38" hidden="1"/>
    <col min="3017" max="3267" width="9.140625" style="38" hidden="1"/>
    <col min="3268" max="3268" width="41.42578125" style="38" hidden="1"/>
    <col min="3269" max="3269" width="45.85546875" style="38" hidden="1"/>
    <col min="3270" max="3270" width="14.42578125" style="38" hidden="1"/>
    <col min="3271" max="3271" width="14.5703125" style="38" hidden="1"/>
    <col min="3272" max="3272" width="12" style="38" hidden="1"/>
    <col min="3273" max="3523" width="9.140625" style="38" hidden="1"/>
    <col min="3524" max="3524" width="41.42578125" style="38" hidden="1"/>
    <col min="3525" max="3525" width="45.85546875" style="38" hidden="1"/>
    <col min="3526" max="3526" width="14.42578125" style="38" hidden="1"/>
    <col min="3527" max="3527" width="14.5703125" style="38" hidden="1"/>
    <col min="3528" max="3528" width="12" style="38" hidden="1"/>
    <col min="3529" max="3779" width="9.140625" style="38" hidden="1"/>
    <col min="3780" max="3780" width="41.42578125" style="38" hidden="1"/>
    <col min="3781" max="3781" width="45.85546875" style="38" hidden="1"/>
    <col min="3782" max="3782" width="14.42578125" style="38" hidden="1"/>
    <col min="3783" max="3783" width="14.5703125" style="38" hidden="1"/>
    <col min="3784" max="3784" width="12" style="38" hidden="1"/>
    <col min="3785" max="4035" width="9.140625" style="38" hidden="1"/>
    <col min="4036" max="4036" width="41.42578125" style="38" hidden="1"/>
    <col min="4037" max="4037" width="45.85546875" style="38" hidden="1"/>
    <col min="4038" max="4038" width="14.42578125" style="38" hidden="1"/>
    <col min="4039" max="4039" width="14.5703125" style="38" hidden="1"/>
    <col min="4040" max="4040" width="12" style="38" hidden="1"/>
    <col min="4041" max="4291" width="9.140625" style="38" hidden="1"/>
    <col min="4292" max="4292" width="41.42578125" style="38" hidden="1"/>
    <col min="4293" max="4293" width="45.85546875" style="38" hidden="1"/>
    <col min="4294" max="4294" width="14.42578125" style="38" hidden="1"/>
    <col min="4295" max="4295" width="14.5703125" style="38" hidden="1"/>
    <col min="4296" max="4296" width="12" style="38" hidden="1"/>
    <col min="4297" max="4547" width="9.140625" style="38" hidden="1"/>
    <col min="4548" max="4548" width="41.42578125" style="38" hidden="1"/>
    <col min="4549" max="4549" width="45.85546875" style="38" hidden="1"/>
    <col min="4550" max="4550" width="14.42578125" style="38" hidden="1"/>
    <col min="4551" max="4551" width="14.5703125" style="38" hidden="1"/>
    <col min="4552" max="4552" width="12" style="38" hidden="1"/>
    <col min="4553" max="4803" width="9.140625" style="38" hidden="1"/>
    <col min="4804" max="4804" width="41.42578125" style="38" hidden="1"/>
    <col min="4805" max="4805" width="45.85546875" style="38" hidden="1"/>
    <col min="4806" max="4806" width="14.42578125" style="38" hidden="1"/>
    <col min="4807" max="4807" width="14.5703125" style="38" hidden="1"/>
    <col min="4808" max="4808" width="12" style="38" hidden="1"/>
    <col min="4809" max="5059" width="9.140625" style="38" hidden="1"/>
    <col min="5060" max="5060" width="41.42578125" style="38" hidden="1"/>
    <col min="5061" max="5061" width="45.85546875" style="38" hidden="1"/>
    <col min="5062" max="5062" width="14.42578125" style="38" hidden="1"/>
    <col min="5063" max="5063" width="14.5703125" style="38" hidden="1"/>
    <col min="5064" max="5064" width="12" style="38" hidden="1"/>
    <col min="5065" max="5315" width="9.140625" style="38" hidden="1"/>
    <col min="5316" max="5316" width="41.42578125" style="38" hidden="1"/>
    <col min="5317" max="5317" width="45.85546875" style="38" hidden="1"/>
    <col min="5318" max="5318" width="14.42578125" style="38" hidden="1"/>
    <col min="5319" max="5319" width="14.5703125" style="38" hidden="1"/>
    <col min="5320" max="5320" width="12" style="38" hidden="1"/>
    <col min="5321" max="5571" width="9.140625" style="38" hidden="1"/>
    <col min="5572" max="5572" width="41.42578125" style="38" hidden="1"/>
    <col min="5573" max="5573" width="45.85546875" style="38" hidden="1"/>
    <col min="5574" max="5574" width="14.42578125" style="38" hidden="1"/>
    <col min="5575" max="5575" width="14.5703125" style="38" hidden="1"/>
    <col min="5576" max="5576" width="12" style="38" hidden="1"/>
    <col min="5577" max="5827" width="9.140625" style="38" hidden="1"/>
    <col min="5828" max="5828" width="41.42578125" style="38" hidden="1"/>
    <col min="5829" max="5829" width="45.85546875" style="38" hidden="1"/>
    <col min="5830" max="5830" width="14.42578125" style="38" hidden="1"/>
    <col min="5831" max="5831" width="14.5703125" style="38" hidden="1"/>
    <col min="5832" max="5832" width="12" style="38" hidden="1"/>
    <col min="5833" max="6083" width="9.140625" style="38" hidden="1"/>
    <col min="6084" max="6084" width="41.42578125" style="38" hidden="1"/>
    <col min="6085" max="6085" width="45.85546875" style="38" hidden="1"/>
    <col min="6086" max="6086" width="14.42578125" style="38" hidden="1"/>
    <col min="6087" max="6087" width="14.5703125" style="38" hidden="1"/>
    <col min="6088" max="6088" width="12" style="38" hidden="1"/>
    <col min="6089" max="6339" width="9.140625" style="38" hidden="1"/>
    <col min="6340" max="6340" width="41.42578125" style="38" hidden="1"/>
    <col min="6341" max="6341" width="45.85546875" style="38" hidden="1"/>
    <col min="6342" max="6342" width="14.42578125" style="38" hidden="1"/>
    <col min="6343" max="6343" width="14.5703125" style="38" hidden="1"/>
    <col min="6344" max="6344" width="12" style="38" hidden="1"/>
    <col min="6345" max="6595" width="9.140625" style="38" hidden="1"/>
    <col min="6596" max="6596" width="41.42578125" style="38" hidden="1"/>
    <col min="6597" max="6597" width="45.85546875" style="38" hidden="1"/>
    <col min="6598" max="6598" width="14.42578125" style="38" hidden="1"/>
    <col min="6599" max="6599" width="14.5703125" style="38" hidden="1"/>
    <col min="6600" max="6600" width="12" style="38" hidden="1"/>
    <col min="6601" max="6851" width="9.140625" style="38" hidden="1"/>
    <col min="6852" max="6852" width="41.42578125" style="38" hidden="1"/>
    <col min="6853" max="6853" width="45.85546875" style="38" hidden="1"/>
    <col min="6854" max="6854" width="14.42578125" style="38" hidden="1"/>
    <col min="6855" max="6855" width="14.5703125" style="38" hidden="1"/>
    <col min="6856" max="6856" width="12" style="38" hidden="1"/>
    <col min="6857" max="7107" width="9.140625" style="38" hidden="1"/>
    <col min="7108" max="7108" width="41.42578125" style="38" hidden="1"/>
    <col min="7109" max="7109" width="45.85546875" style="38" hidden="1"/>
    <col min="7110" max="7110" width="14.42578125" style="38" hidden="1"/>
    <col min="7111" max="7111" width="14.5703125" style="38" hidden="1"/>
    <col min="7112" max="7112" width="12" style="38" hidden="1"/>
    <col min="7113" max="7363" width="9.140625" style="38" hidden="1"/>
    <col min="7364" max="7364" width="41.42578125" style="38" hidden="1"/>
    <col min="7365" max="7365" width="45.85546875" style="38" hidden="1"/>
    <col min="7366" max="7366" width="14.42578125" style="38" hidden="1"/>
    <col min="7367" max="7367" width="14.5703125" style="38" hidden="1"/>
    <col min="7368" max="7368" width="12" style="38" hidden="1"/>
    <col min="7369" max="7619" width="9.140625" style="38" hidden="1"/>
    <col min="7620" max="7620" width="41.42578125" style="38" hidden="1"/>
    <col min="7621" max="7621" width="45.85546875" style="38" hidden="1"/>
    <col min="7622" max="7622" width="14.42578125" style="38" hidden="1"/>
    <col min="7623" max="7623" width="14.5703125" style="38" hidden="1"/>
    <col min="7624" max="7624" width="12" style="38" hidden="1"/>
    <col min="7625" max="7875" width="9.140625" style="38" hidden="1"/>
    <col min="7876" max="7876" width="41.42578125" style="38" hidden="1"/>
    <col min="7877" max="7877" width="45.85546875" style="38" hidden="1"/>
    <col min="7878" max="7878" width="14.42578125" style="38" hidden="1"/>
    <col min="7879" max="7879" width="14.5703125" style="38" hidden="1"/>
    <col min="7880" max="7880" width="12" style="38" hidden="1"/>
    <col min="7881" max="8131" width="9.140625" style="38" hidden="1"/>
    <col min="8132" max="8132" width="41.42578125" style="38" hidden="1"/>
    <col min="8133" max="8133" width="45.85546875" style="38" hidden="1"/>
    <col min="8134" max="8134" width="14.42578125" style="38" hidden="1"/>
    <col min="8135" max="8135" width="14.5703125" style="38" hidden="1"/>
    <col min="8136" max="8136" width="12" style="38" hidden="1"/>
    <col min="8137" max="8387" width="9.140625" style="38" hidden="1"/>
    <col min="8388" max="8388" width="41.42578125" style="38" hidden="1"/>
    <col min="8389" max="8389" width="45.85546875" style="38" hidden="1"/>
    <col min="8390" max="8390" width="14.42578125" style="38" hidden="1"/>
    <col min="8391" max="8391" width="14.5703125" style="38" hidden="1"/>
    <col min="8392" max="8392" width="12" style="38" hidden="1"/>
    <col min="8393" max="8643" width="9.140625" style="38" hidden="1"/>
    <col min="8644" max="8644" width="41.42578125" style="38" hidden="1"/>
    <col min="8645" max="8645" width="45.85546875" style="38" hidden="1"/>
    <col min="8646" max="8646" width="14.42578125" style="38" hidden="1"/>
    <col min="8647" max="8647" width="14.5703125" style="38" hidden="1"/>
    <col min="8648" max="8648" width="12" style="38" hidden="1"/>
    <col min="8649" max="8899" width="9.140625" style="38" hidden="1"/>
    <col min="8900" max="8900" width="41.42578125" style="38" hidden="1"/>
    <col min="8901" max="8901" width="45.85546875" style="38" hidden="1"/>
    <col min="8902" max="8902" width="14.42578125" style="38" hidden="1"/>
    <col min="8903" max="8903" width="14.5703125" style="38" hidden="1"/>
    <col min="8904" max="8904" width="12" style="38" hidden="1"/>
    <col min="8905" max="9155" width="9.140625" style="38" hidden="1"/>
    <col min="9156" max="9156" width="41.42578125" style="38" hidden="1"/>
    <col min="9157" max="9157" width="45.85546875" style="38" hidden="1"/>
    <col min="9158" max="9158" width="14.42578125" style="38" hidden="1"/>
    <col min="9159" max="9159" width="14.5703125" style="38" hidden="1"/>
    <col min="9160" max="9160" width="12" style="38" hidden="1"/>
    <col min="9161" max="9411" width="9.140625" style="38" hidden="1"/>
    <col min="9412" max="9412" width="41.42578125" style="38" hidden="1"/>
    <col min="9413" max="9413" width="45.85546875" style="38" hidden="1"/>
    <col min="9414" max="9414" width="14.42578125" style="38" hidden="1"/>
    <col min="9415" max="9415" width="14.5703125" style="38" hidden="1"/>
    <col min="9416" max="9416" width="12" style="38" hidden="1"/>
    <col min="9417" max="9667" width="9.140625" style="38" hidden="1"/>
    <col min="9668" max="9668" width="41.42578125" style="38" hidden="1"/>
    <col min="9669" max="9669" width="45.85546875" style="38" hidden="1"/>
    <col min="9670" max="9670" width="14.42578125" style="38" hidden="1"/>
    <col min="9671" max="9671" width="14.5703125" style="38" hidden="1"/>
    <col min="9672" max="9672" width="12" style="38" hidden="1"/>
    <col min="9673" max="9923" width="9.140625" style="38" hidden="1"/>
    <col min="9924" max="9924" width="41.42578125" style="38" hidden="1"/>
    <col min="9925" max="9925" width="45.85546875" style="38" hidden="1"/>
    <col min="9926" max="9926" width="14.42578125" style="38" hidden="1"/>
    <col min="9927" max="9927" width="14.5703125" style="38" hidden="1"/>
    <col min="9928" max="9928" width="12" style="38" hidden="1"/>
    <col min="9929" max="10179" width="9.140625" style="38" hidden="1"/>
    <col min="10180" max="10180" width="41.42578125" style="38" hidden="1"/>
    <col min="10181" max="10181" width="45.85546875" style="38" hidden="1"/>
    <col min="10182" max="10182" width="14.42578125" style="38" hidden="1"/>
    <col min="10183" max="10183" width="14.5703125" style="38" hidden="1"/>
    <col min="10184" max="10184" width="12" style="38" hidden="1"/>
    <col min="10185" max="10435" width="9.140625" style="38" hidden="1"/>
    <col min="10436" max="10436" width="41.42578125" style="38" hidden="1"/>
    <col min="10437" max="10437" width="45.85546875" style="38" hidden="1"/>
    <col min="10438" max="10438" width="14.42578125" style="38" hidden="1"/>
    <col min="10439" max="10439" width="14.5703125" style="38" hidden="1"/>
    <col min="10440" max="10440" width="12" style="38" hidden="1"/>
    <col min="10441" max="10691" width="9.140625" style="38" hidden="1"/>
    <col min="10692" max="10692" width="41.42578125" style="38" hidden="1"/>
    <col min="10693" max="10693" width="45.85546875" style="38" hidden="1"/>
    <col min="10694" max="10694" width="14.42578125" style="38" hidden="1"/>
    <col min="10695" max="10695" width="14.5703125" style="38" hidden="1"/>
    <col min="10696" max="10696" width="12" style="38" hidden="1"/>
    <col min="10697" max="10947" width="9.140625" style="38" hidden="1"/>
    <col min="10948" max="10948" width="41.42578125" style="38" hidden="1"/>
    <col min="10949" max="10949" width="45.85546875" style="38" hidden="1"/>
    <col min="10950" max="10950" width="14.42578125" style="38" hidden="1"/>
    <col min="10951" max="10951" width="14.5703125" style="38" hidden="1"/>
    <col min="10952" max="10952" width="12" style="38" hidden="1"/>
    <col min="10953" max="11203" width="9.140625" style="38" hidden="1"/>
    <col min="11204" max="11204" width="41.42578125" style="38" hidden="1"/>
    <col min="11205" max="11205" width="45.85546875" style="38" hidden="1"/>
    <col min="11206" max="11206" width="14.42578125" style="38" hidden="1"/>
    <col min="11207" max="11207" width="14.5703125" style="38" hidden="1"/>
    <col min="11208" max="11208" width="12" style="38" hidden="1"/>
    <col min="11209" max="11459" width="9.140625" style="38" hidden="1"/>
    <col min="11460" max="11460" width="41.42578125" style="38" hidden="1"/>
    <col min="11461" max="11461" width="45.85546875" style="38" hidden="1"/>
    <col min="11462" max="11462" width="14.42578125" style="38" hidden="1"/>
    <col min="11463" max="11463" width="14.5703125" style="38" hidden="1"/>
    <col min="11464" max="11464" width="12" style="38" hidden="1"/>
    <col min="11465" max="11715" width="9.140625" style="38" hidden="1"/>
    <col min="11716" max="11716" width="41.42578125" style="38" hidden="1"/>
    <col min="11717" max="11717" width="45.85546875" style="38" hidden="1"/>
    <col min="11718" max="11718" width="14.42578125" style="38" hidden="1"/>
    <col min="11719" max="11719" width="14.5703125" style="38" hidden="1"/>
    <col min="11720" max="11720" width="12" style="38" hidden="1"/>
    <col min="11721" max="11971" width="9.140625" style="38" hidden="1"/>
    <col min="11972" max="11972" width="41.42578125" style="38" hidden="1"/>
    <col min="11973" max="11973" width="45.85546875" style="38" hidden="1"/>
    <col min="11974" max="11974" width="14.42578125" style="38" hidden="1"/>
    <col min="11975" max="11975" width="14.5703125" style="38" hidden="1"/>
    <col min="11976" max="11976" width="12" style="38" hidden="1"/>
    <col min="11977" max="12227" width="9.140625" style="38" hidden="1"/>
    <col min="12228" max="12228" width="41.42578125" style="38" hidden="1"/>
    <col min="12229" max="12229" width="45.85546875" style="38" hidden="1"/>
    <col min="12230" max="12230" width="14.42578125" style="38" hidden="1"/>
    <col min="12231" max="12231" width="14.5703125" style="38" hidden="1"/>
    <col min="12232" max="12232" width="12" style="38" hidden="1"/>
    <col min="12233" max="12483" width="9.140625" style="38" hidden="1"/>
    <col min="12484" max="12484" width="41.42578125" style="38" hidden="1"/>
    <col min="12485" max="12485" width="45.85546875" style="38" hidden="1"/>
    <col min="12486" max="12486" width="14.42578125" style="38" hidden="1"/>
    <col min="12487" max="12487" width="14.5703125" style="38" hidden="1"/>
    <col min="12488" max="12488" width="12" style="38" hidden="1"/>
    <col min="12489" max="12739" width="9.140625" style="38" hidden="1"/>
    <col min="12740" max="12740" width="41.42578125" style="38" hidden="1"/>
    <col min="12741" max="12741" width="45.85546875" style="38" hidden="1"/>
    <col min="12742" max="12742" width="14.42578125" style="38" hidden="1"/>
    <col min="12743" max="12743" width="14.5703125" style="38" hidden="1"/>
    <col min="12744" max="12744" width="12" style="38" hidden="1"/>
    <col min="12745" max="12995" width="9.140625" style="38" hidden="1"/>
    <col min="12996" max="12996" width="41.42578125" style="38" hidden="1"/>
    <col min="12997" max="12997" width="45.85546875" style="38" hidden="1"/>
    <col min="12998" max="12998" width="14.42578125" style="38" hidden="1"/>
    <col min="12999" max="12999" width="14.5703125" style="38" hidden="1"/>
    <col min="13000" max="13000" width="12" style="38" hidden="1"/>
    <col min="13001" max="13251" width="9.140625" style="38" hidden="1"/>
    <col min="13252" max="13252" width="41.42578125" style="38" hidden="1"/>
    <col min="13253" max="13253" width="45.85546875" style="38" hidden="1"/>
    <col min="13254" max="13254" width="14.42578125" style="38" hidden="1"/>
    <col min="13255" max="13255" width="14.5703125" style="38" hidden="1"/>
    <col min="13256" max="13256" width="12" style="38" hidden="1"/>
    <col min="13257" max="13507" width="9.140625" style="38" hidden="1"/>
    <col min="13508" max="13508" width="41.42578125" style="38" hidden="1"/>
    <col min="13509" max="13509" width="45.85546875" style="38" hidden="1"/>
    <col min="13510" max="13510" width="14.42578125" style="38" hidden="1"/>
    <col min="13511" max="13511" width="14.5703125" style="38" hidden="1"/>
    <col min="13512" max="13512" width="12" style="38" hidden="1"/>
    <col min="13513" max="13763" width="9.140625" style="38" hidden="1"/>
    <col min="13764" max="13764" width="41.42578125" style="38" hidden="1"/>
    <col min="13765" max="13765" width="45.85546875" style="38" hidden="1"/>
    <col min="13766" max="13766" width="14.42578125" style="38" hidden="1"/>
    <col min="13767" max="13767" width="14.5703125" style="38" hidden="1"/>
    <col min="13768" max="13768" width="12" style="38" hidden="1"/>
    <col min="13769" max="14019" width="9.140625" style="38" hidden="1"/>
    <col min="14020" max="14020" width="41.42578125" style="38" hidden="1"/>
    <col min="14021" max="14021" width="45.85546875" style="38" hidden="1"/>
    <col min="14022" max="14022" width="14.42578125" style="38" hidden="1"/>
    <col min="14023" max="14023" width="14.5703125" style="38" hidden="1"/>
    <col min="14024" max="14024" width="12" style="38" hidden="1"/>
    <col min="14025" max="14275" width="9.140625" style="38" hidden="1"/>
    <col min="14276" max="14276" width="41.42578125" style="38" hidden="1"/>
    <col min="14277" max="14277" width="45.85546875" style="38" hidden="1"/>
    <col min="14278" max="14278" width="14.42578125" style="38" hidden="1"/>
    <col min="14279" max="14279" width="14.5703125" style="38" hidden="1"/>
    <col min="14280" max="14280" width="12" style="38" hidden="1"/>
    <col min="14281" max="14531" width="9.140625" style="38" hidden="1"/>
    <col min="14532" max="14532" width="41.42578125" style="38" hidden="1"/>
    <col min="14533" max="14533" width="45.85546875" style="38" hidden="1"/>
    <col min="14534" max="14534" width="14.42578125" style="38" hidden="1"/>
    <col min="14535" max="14535" width="14.5703125" style="38" hidden="1"/>
    <col min="14536" max="14536" width="12" style="38" hidden="1"/>
    <col min="14537" max="14787" width="9.140625" style="38" hidden="1"/>
    <col min="14788" max="14788" width="41.42578125" style="38" hidden="1"/>
    <col min="14789" max="14789" width="45.85546875" style="38" hidden="1"/>
    <col min="14790" max="14790" width="14.42578125" style="38" hidden="1"/>
    <col min="14791" max="14791" width="14.5703125" style="38" hidden="1"/>
    <col min="14792" max="14792" width="12" style="38" hidden="1"/>
    <col min="14793" max="15043" width="9.140625" style="38" hidden="1"/>
    <col min="15044" max="15044" width="41.42578125" style="38" hidden="1"/>
    <col min="15045" max="15045" width="45.85546875" style="38" hidden="1"/>
    <col min="15046" max="15046" width="14.42578125" style="38" hidden="1"/>
    <col min="15047" max="15047" width="14.5703125" style="38" hidden="1"/>
    <col min="15048" max="15048" width="12" style="38" hidden="1"/>
    <col min="15049" max="15299" width="9.140625" style="38" hidden="1"/>
    <col min="15300" max="15300" width="41.42578125" style="38" hidden="1"/>
    <col min="15301" max="15301" width="45.85546875" style="38" hidden="1"/>
    <col min="15302" max="15302" width="14.42578125" style="38" hidden="1"/>
    <col min="15303" max="15303" width="14.5703125" style="38" hidden="1"/>
    <col min="15304" max="15304" width="12" style="38" hidden="1"/>
    <col min="15305" max="15555" width="9.140625" style="38" hidden="1"/>
    <col min="15556" max="15556" width="41.42578125" style="38" hidden="1"/>
    <col min="15557" max="15557" width="45.85546875" style="38" hidden="1"/>
    <col min="15558" max="15558" width="14.42578125" style="38" hidden="1"/>
    <col min="15559" max="15559" width="14.5703125" style="38" hidden="1"/>
    <col min="15560" max="15560" width="12" style="38" hidden="1"/>
    <col min="15561" max="15811" width="9.140625" style="38" hidden="1"/>
    <col min="15812" max="15812" width="41.42578125" style="38" hidden="1"/>
    <col min="15813" max="15813" width="45.85546875" style="38" hidden="1"/>
    <col min="15814" max="15814" width="14.42578125" style="38" hidden="1"/>
    <col min="15815" max="15815" width="14.5703125" style="38" hidden="1"/>
    <col min="15816" max="15816" width="12" style="38" hidden="1"/>
    <col min="15817" max="16067" width="9.140625" style="38" hidden="1"/>
    <col min="16068" max="16068" width="41.42578125" style="38" hidden="1"/>
    <col min="16069" max="16069" width="45.85546875" style="38" hidden="1"/>
    <col min="16070" max="16070" width="14.42578125" style="38" hidden="1"/>
    <col min="16071" max="16071" width="14.5703125" style="38" hidden="1"/>
    <col min="16072" max="16072" width="12" style="38" hidden="1"/>
    <col min="16073" max="16383" width="9.140625" style="38" hidden="1"/>
    <col min="16384" max="16384" width="1" style="38" customWidth="1"/>
  </cols>
  <sheetData>
    <row r="1" spans="1:14" s="35" customFormat="1" ht="15.75">
      <c r="A1" s="845" t="s">
        <v>465</v>
      </c>
      <c r="B1" s="845"/>
      <c r="C1" s="845"/>
      <c r="D1" s="845"/>
      <c r="E1" s="845"/>
      <c r="F1" s="845"/>
      <c r="G1" s="845"/>
      <c r="H1" s="845"/>
      <c r="I1" s="845"/>
      <c r="J1" s="845"/>
      <c r="K1" s="845"/>
      <c r="L1" s="845"/>
      <c r="M1" s="845"/>
      <c r="N1" s="845"/>
    </row>
    <row r="2" spans="1:14" s="36" customFormat="1">
      <c r="A2" s="36" t="s">
        <v>492</v>
      </c>
      <c r="C2" s="693"/>
      <c r="D2" s="693"/>
      <c r="E2" s="668"/>
      <c r="F2" s="693"/>
      <c r="G2" s="693"/>
      <c r="H2" s="668"/>
      <c r="I2" s="696"/>
      <c r="J2" s="696"/>
      <c r="K2" s="675"/>
      <c r="L2" s="696"/>
      <c r="M2" s="696"/>
      <c r="N2" s="675"/>
    </row>
    <row r="3" spans="1:14" s="36" customFormat="1" ht="13.5" thickBot="1">
      <c r="C3" s="693"/>
      <c r="D3" s="693"/>
      <c r="E3" s="668"/>
      <c r="F3" s="693"/>
      <c r="G3" s="693"/>
      <c r="H3" s="668"/>
      <c r="I3" s="696"/>
      <c r="J3" s="696"/>
      <c r="K3" s="675"/>
      <c r="L3" s="696"/>
      <c r="M3" s="696"/>
      <c r="N3" s="675"/>
    </row>
    <row r="4" spans="1:14" ht="15" customHeight="1">
      <c r="A4" s="846" t="s">
        <v>0</v>
      </c>
      <c r="B4" s="852" t="s">
        <v>102</v>
      </c>
      <c r="C4" s="848" t="s">
        <v>360</v>
      </c>
      <c r="D4" s="849"/>
      <c r="E4" s="850"/>
      <c r="F4" s="848" t="s">
        <v>361</v>
      </c>
      <c r="G4" s="849"/>
      <c r="H4" s="850"/>
      <c r="I4" s="848" t="s">
        <v>362</v>
      </c>
      <c r="J4" s="849"/>
      <c r="K4" s="851"/>
      <c r="L4" s="848" t="s">
        <v>363</v>
      </c>
      <c r="M4" s="849"/>
      <c r="N4" s="850"/>
    </row>
    <row r="5" spans="1:14" ht="60">
      <c r="A5" s="847"/>
      <c r="B5" s="853"/>
      <c r="C5" s="687" t="s">
        <v>1</v>
      </c>
      <c r="D5" s="689" t="s">
        <v>2</v>
      </c>
      <c r="E5" s="664" t="s">
        <v>3</v>
      </c>
      <c r="F5" s="687" t="s">
        <v>1</v>
      </c>
      <c r="G5" s="689" t="s">
        <v>2</v>
      </c>
      <c r="H5" s="664" t="s">
        <v>4</v>
      </c>
      <c r="I5" s="691" t="s">
        <v>1</v>
      </c>
      <c r="J5" s="692" t="s">
        <v>2</v>
      </c>
      <c r="K5" s="666" t="s">
        <v>4</v>
      </c>
      <c r="L5" s="687" t="s">
        <v>1</v>
      </c>
      <c r="M5" s="689" t="s">
        <v>2</v>
      </c>
      <c r="N5" s="664" t="s">
        <v>4</v>
      </c>
    </row>
    <row r="6" spans="1:14" s="39" customFormat="1" ht="17.25" customHeight="1" thickBot="1">
      <c r="A6" s="242">
        <v>1</v>
      </c>
      <c r="B6" s="243">
        <v>2</v>
      </c>
      <c r="C6" s="688">
        <v>3</v>
      </c>
      <c r="D6" s="690">
        <v>4</v>
      </c>
      <c r="E6" s="665" t="s">
        <v>243</v>
      </c>
      <c r="F6" s="688">
        <v>6</v>
      </c>
      <c r="G6" s="690">
        <v>7</v>
      </c>
      <c r="H6" s="665" t="s">
        <v>317</v>
      </c>
      <c r="I6" s="688">
        <v>9</v>
      </c>
      <c r="J6" s="690">
        <v>10</v>
      </c>
      <c r="K6" s="667" t="s">
        <v>318</v>
      </c>
      <c r="L6" s="688">
        <v>12</v>
      </c>
      <c r="M6" s="690">
        <v>13</v>
      </c>
      <c r="N6" s="665" t="s">
        <v>319</v>
      </c>
    </row>
    <row r="7" spans="1:14" ht="15.75" thickBot="1">
      <c r="A7" s="244" t="s">
        <v>99</v>
      </c>
      <c r="B7" s="245"/>
      <c r="C7" s="655">
        <v>322701</v>
      </c>
      <c r="D7" s="637">
        <v>2758427</v>
      </c>
      <c r="E7" s="643">
        <v>8.5479344656508651</v>
      </c>
      <c r="F7" s="655">
        <v>321588</v>
      </c>
      <c r="G7" s="637">
        <f>G46+G21+G33+G13+G9</f>
        <v>2754650</v>
      </c>
      <c r="H7" s="643">
        <f>G7/F7</f>
        <v>8.5657735985173584</v>
      </c>
      <c r="I7" s="655">
        <v>323003</v>
      </c>
      <c r="J7" s="637">
        <v>2749451</v>
      </c>
      <c r="K7" s="676">
        <v>8.5121531378965525</v>
      </c>
      <c r="L7" s="655">
        <f>L8+L33+L46</f>
        <v>312038</v>
      </c>
      <c r="M7" s="637">
        <f>M8+M33+M46</f>
        <v>2673331</v>
      </c>
      <c r="N7" s="683">
        <f>M7/L7</f>
        <v>8.5673251334773326</v>
      </c>
    </row>
    <row r="8" spans="1:14" ht="15">
      <c r="A8" s="246" t="s">
        <v>53</v>
      </c>
      <c r="B8" s="247"/>
      <c r="C8" s="656"/>
      <c r="D8" s="636">
        <v>1733894</v>
      </c>
      <c r="E8" s="644">
        <v>6.452250797277534</v>
      </c>
      <c r="F8" s="653">
        <f>F9+F13+F21</f>
        <v>267420</v>
      </c>
      <c r="G8" s="654">
        <f>G9+G13+G21</f>
        <v>1738716</v>
      </c>
      <c r="H8" s="651">
        <f>G8/F8</f>
        <v>6.501817365941216</v>
      </c>
      <c r="I8" s="656">
        <f>I21+I13+I9</f>
        <v>268022</v>
      </c>
      <c r="J8" s="636">
        <f>J21+J13+J9</f>
        <v>1733801</v>
      </c>
      <c r="K8" s="677">
        <f>J8/I8</f>
        <v>6.4688756893090869</v>
      </c>
      <c r="L8" s="656">
        <f>L21+L13+L9</f>
        <v>257209</v>
      </c>
      <c r="M8" s="636">
        <f>M21+M13+M9</f>
        <v>1683375</v>
      </c>
      <c r="N8" s="684">
        <f>M8/L8</f>
        <v>6.5447748717968652</v>
      </c>
    </row>
    <row r="9" spans="1:14" s="35" customFormat="1" ht="15">
      <c r="A9" s="248" t="s">
        <v>13</v>
      </c>
      <c r="B9" s="249"/>
      <c r="C9" s="657">
        <v>132136</v>
      </c>
      <c r="D9" s="638">
        <v>922642</v>
      </c>
      <c r="E9" s="645">
        <v>6.9825180117454746</v>
      </c>
      <c r="F9" s="657">
        <f>SUM(F10:F12)</f>
        <v>131240</v>
      </c>
      <c r="G9" s="638">
        <f>SUM(G10:G12)</f>
        <v>917395</v>
      </c>
      <c r="H9" s="645">
        <f>G9/F9</f>
        <v>6.9902087778116426</v>
      </c>
      <c r="I9" s="657">
        <f>SUM(I10:I12)</f>
        <v>129135</v>
      </c>
      <c r="J9" s="638">
        <f>SUM(J10:J12)</f>
        <v>897055</v>
      </c>
      <c r="K9" s="678">
        <f>J9/I9</f>
        <v>6.9466449839315443</v>
      </c>
      <c r="L9" s="657">
        <f>SUM(L10:L12)</f>
        <v>124880</v>
      </c>
      <c r="M9" s="638">
        <f>SUM(M10:M12)</f>
        <v>873904</v>
      </c>
      <c r="N9" s="685">
        <f>M9/L9</f>
        <v>6.9979500320307499</v>
      </c>
    </row>
    <row r="10" spans="1:14" ht="12.75" customHeight="1">
      <c r="A10" s="250" t="s">
        <v>7</v>
      </c>
      <c r="B10" s="251" t="s">
        <v>8</v>
      </c>
      <c r="C10" s="658">
        <v>18889</v>
      </c>
      <c r="D10" s="639">
        <v>106123</v>
      </c>
      <c r="E10" s="646">
        <v>5.6182434220975175</v>
      </c>
      <c r="F10" s="658">
        <v>17904</v>
      </c>
      <c r="G10" s="639">
        <v>100975</v>
      </c>
      <c r="H10" s="671">
        <f>G10/F10</f>
        <v>5.6398011617515635</v>
      </c>
      <c r="I10" s="658">
        <v>17867</v>
      </c>
      <c r="J10" s="639">
        <v>94519</v>
      </c>
      <c r="K10" s="679">
        <v>5.2901438405999892</v>
      </c>
      <c r="L10" s="658">
        <v>16781</v>
      </c>
      <c r="M10" s="639">
        <v>88959</v>
      </c>
      <c r="N10" s="671">
        <f>M10/L10</f>
        <v>5.3011739467254637</v>
      </c>
    </row>
    <row r="11" spans="1:14" ht="14.25">
      <c r="A11" s="250" t="s">
        <v>9</v>
      </c>
      <c r="B11" s="251" t="s">
        <v>10</v>
      </c>
      <c r="C11" s="658">
        <v>43112</v>
      </c>
      <c r="D11" s="639">
        <v>240736</v>
      </c>
      <c r="E11" s="646">
        <v>5.5839673408795694</v>
      </c>
      <c r="F11" s="658">
        <v>42435</v>
      </c>
      <c r="G11" s="639">
        <v>247605</v>
      </c>
      <c r="H11" s="671">
        <f t="shared" ref="H11:H48" si="0">G11/F11</f>
        <v>5.8349240014139268</v>
      </c>
      <c r="I11" s="658">
        <v>42013</v>
      </c>
      <c r="J11" s="639">
        <v>246890</v>
      </c>
      <c r="K11" s="679">
        <v>5.8765144122057462</v>
      </c>
      <c r="L11" s="658">
        <v>40284</v>
      </c>
      <c r="M11" s="639">
        <v>236977</v>
      </c>
      <c r="N11" s="671">
        <f t="shared" ref="N11:N55" si="1">M11/L11</f>
        <v>5.8826581272961969</v>
      </c>
    </row>
    <row r="12" spans="1:14" ht="14.25">
      <c r="A12" s="250" t="s">
        <v>11</v>
      </c>
      <c r="B12" s="251" t="s">
        <v>12</v>
      </c>
      <c r="C12" s="658">
        <v>70135</v>
      </c>
      <c r="D12" s="639">
        <v>575783</v>
      </c>
      <c r="E12" s="646">
        <v>8.2096385542168679</v>
      </c>
      <c r="F12" s="658">
        <v>70901</v>
      </c>
      <c r="G12" s="639">
        <v>568815</v>
      </c>
      <c r="H12" s="671">
        <f t="shared" si="0"/>
        <v>8.0226654066938412</v>
      </c>
      <c r="I12" s="658">
        <v>69255</v>
      </c>
      <c r="J12" s="639">
        <v>555646</v>
      </c>
      <c r="K12" s="679">
        <v>8.0231896613962892</v>
      </c>
      <c r="L12" s="658">
        <v>67815</v>
      </c>
      <c r="M12" s="639">
        <v>547968</v>
      </c>
      <c r="N12" s="671">
        <f t="shared" si="1"/>
        <v>8.0803362088033612</v>
      </c>
    </row>
    <row r="13" spans="1:14" s="35" customFormat="1" ht="15">
      <c r="A13" s="248" t="s">
        <v>29</v>
      </c>
      <c r="B13" s="252"/>
      <c r="C13" s="657">
        <v>93211</v>
      </c>
      <c r="D13" s="638">
        <v>584210</v>
      </c>
      <c r="E13" s="645">
        <v>6.2676079003551086</v>
      </c>
      <c r="F13" s="657">
        <f>SUM(F14:F20)</f>
        <v>93173</v>
      </c>
      <c r="G13" s="638">
        <f>SUM(G14:G20)</f>
        <v>591060</v>
      </c>
      <c r="H13" s="645">
        <f>G13/F13</f>
        <v>6.3436832558788492</v>
      </c>
      <c r="I13" s="657">
        <f>SUM(I14:I20)</f>
        <v>95977</v>
      </c>
      <c r="J13" s="638">
        <f>SUM(J14:J20)</f>
        <v>608370</v>
      </c>
      <c r="K13" s="678">
        <f>J13/I13</f>
        <v>6.3387061483480416</v>
      </c>
      <c r="L13" s="657">
        <f>SUM(L14:L20)</f>
        <v>92315</v>
      </c>
      <c r="M13" s="638">
        <f>SUM(M14:M20)</f>
        <v>589169</v>
      </c>
      <c r="N13" s="685">
        <f>M13/L13</f>
        <v>6.3821589124194338</v>
      </c>
    </row>
    <row r="14" spans="1:14" ht="14.25">
      <c r="A14" s="250" t="s">
        <v>15</v>
      </c>
      <c r="B14" s="251" t="s">
        <v>16</v>
      </c>
      <c r="C14" s="658">
        <v>24772</v>
      </c>
      <c r="D14" s="639">
        <v>173201</v>
      </c>
      <c r="E14" s="646">
        <v>6.991805264007751</v>
      </c>
      <c r="F14" s="658">
        <v>23436</v>
      </c>
      <c r="G14" s="639">
        <v>162760</v>
      </c>
      <c r="H14" s="671">
        <f t="shared" si="0"/>
        <v>6.9448711384195256</v>
      </c>
      <c r="I14" s="658">
        <v>23981</v>
      </c>
      <c r="J14" s="639">
        <v>166423</v>
      </c>
      <c r="K14" s="679">
        <f>J14/I14</f>
        <v>6.9397856636503903</v>
      </c>
      <c r="L14" s="658">
        <v>23414</v>
      </c>
      <c r="M14" s="639">
        <v>158681</v>
      </c>
      <c r="N14" s="671">
        <f t="shared" si="1"/>
        <v>6.7771845904159909</v>
      </c>
    </row>
    <row r="15" spans="1:14" ht="14.25">
      <c r="A15" s="250" t="s">
        <v>17</v>
      </c>
      <c r="B15" s="251" t="s">
        <v>18</v>
      </c>
      <c r="C15" s="658">
        <v>11943</v>
      </c>
      <c r="D15" s="639">
        <v>68751</v>
      </c>
      <c r="E15" s="646">
        <v>5.756593820648078</v>
      </c>
      <c r="F15" s="658">
        <v>12720</v>
      </c>
      <c r="G15" s="639">
        <v>73033</v>
      </c>
      <c r="H15" s="671">
        <f t="shared" si="0"/>
        <v>5.7415880503144656</v>
      </c>
      <c r="I15" s="658">
        <v>13478</v>
      </c>
      <c r="J15" s="639">
        <v>76055</v>
      </c>
      <c r="K15" s="679">
        <v>5.6428995399910962</v>
      </c>
      <c r="L15" s="658">
        <v>12729</v>
      </c>
      <c r="M15" s="639">
        <v>70704</v>
      </c>
      <c r="N15" s="671">
        <f t="shared" si="1"/>
        <v>5.5545604525100165</v>
      </c>
    </row>
    <row r="16" spans="1:14" ht="14.25">
      <c r="A16" s="250" t="s">
        <v>19</v>
      </c>
      <c r="B16" s="251" t="s">
        <v>20</v>
      </c>
      <c r="C16" s="658">
        <v>10363</v>
      </c>
      <c r="D16" s="639">
        <v>63866</v>
      </c>
      <c r="E16" s="646">
        <v>6.1628871948277526</v>
      </c>
      <c r="F16" s="658">
        <v>10214</v>
      </c>
      <c r="G16" s="639">
        <v>65383</v>
      </c>
      <c r="H16" s="671">
        <f t="shared" si="0"/>
        <v>6.401311924809086</v>
      </c>
      <c r="I16" s="658">
        <v>10112</v>
      </c>
      <c r="J16" s="639">
        <v>63078</v>
      </c>
      <c r="K16" s="679">
        <v>6.2379351265822782</v>
      </c>
      <c r="L16" s="658">
        <v>9444</v>
      </c>
      <c r="M16" s="639">
        <v>63279</v>
      </c>
      <c r="N16" s="671">
        <f t="shared" si="1"/>
        <v>6.700444726810673</v>
      </c>
    </row>
    <row r="17" spans="1:14" ht="14.25">
      <c r="A17" s="250" t="s">
        <v>21</v>
      </c>
      <c r="B17" s="251" t="s">
        <v>22</v>
      </c>
      <c r="C17" s="658">
        <v>14705</v>
      </c>
      <c r="D17" s="639">
        <v>79817</v>
      </c>
      <c r="E17" s="646">
        <v>5.4278816729003738</v>
      </c>
      <c r="F17" s="658">
        <v>15674</v>
      </c>
      <c r="G17" s="639">
        <v>89221</v>
      </c>
      <c r="H17" s="671">
        <f t="shared" si="0"/>
        <v>5.6922929692484372</v>
      </c>
      <c r="I17" s="658">
        <v>16061</v>
      </c>
      <c r="J17" s="639">
        <v>94916</v>
      </c>
      <c r="K17" s="679">
        <v>5.9097191955669013</v>
      </c>
      <c r="L17" s="658">
        <v>15298</v>
      </c>
      <c r="M17" s="639">
        <v>90127</v>
      </c>
      <c r="N17" s="671">
        <f t="shared" si="1"/>
        <v>5.8914237155183686</v>
      </c>
    </row>
    <row r="18" spans="1:14" ht="14.25">
      <c r="A18" s="250" t="s">
        <v>23</v>
      </c>
      <c r="B18" s="251" t="s">
        <v>24</v>
      </c>
      <c r="C18" s="658">
        <v>10151</v>
      </c>
      <c r="D18" s="639">
        <v>73526</v>
      </c>
      <c r="E18" s="646">
        <v>7.2432272682494334</v>
      </c>
      <c r="F18" s="658">
        <v>10110</v>
      </c>
      <c r="G18" s="639">
        <v>73513</v>
      </c>
      <c r="H18" s="671">
        <f t="shared" si="0"/>
        <v>7.2713155291790308</v>
      </c>
      <c r="I18" s="658">
        <v>10637</v>
      </c>
      <c r="J18" s="639">
        <v>76454</v>
      </c>
      <c r="K18" s="679">
        <v>7.1875528814515368</v>
      </c>
      <c r="L18" s="658">
        <v>10504</v>
      </c>
      <c r="M18" s="639">
        <v>76611</v>
      </c>
      <c r="N18" s="671">
        <f t="shared" si="1"/>
        <v>7.2935072353389181</v>
      </c>
    </row>
    <row r="19" spans="1:14" ht="14.25">
      <c r="A19" s="250" t="s">
        <v>25</v>
      </c>
      <c r="B19" s="251" t="s">
        <v>26</v>
      </c>
      <c r="C19" s="658">
        <v>12105</v>
      </c>
      <c r="D19" s="639">
        <v>70582</v>
      </c>
      <c r="E19" s="646">
        <v>5.8308137133415947</v>
      </c>
      <c r="F19" s="658">
        <v>11783</v>
      </c>
      <c r="G19" s="639">
        <v>71275</v>
      </c>
      <c r="H19" s="671">
        <f t="shared" si="0"/>
        <v>6.0489688534329122</v>
      </c>
      <c r="I19" s="658">
        <v>12132</v>
      </c>
      <c r="J19" s="639">
        <v>75137</v>
      </c>
      <c r="K19" s="679">
        <v>6.193290471480382</v>
      </c>
      <c r="L19" s="658">
        <v>11826</v>
      </c>
      <c r="M19" s="639">
        <v>73715</v>
      </c>
      <c r="N19" s="671">
        <f t="shared" si="1"/>
        <v>6.2332995095552173</v>
      </c>
    </row>
    <row r="20" spans="1:14" ht="14.25">
      <c r="A20" s="250" t="s">
        <v>27</v>
      </c>
      <c r="B20" s="251" t="s">
        <v>28</v>
      </c>
      <c r="C20" s="658">
        <v>9172</v>
      </c>
      <c r="D20" s="639">
        <v>54467</v>
      </c>
      <c r="E20" s="646">
        <v>5.9383994766681205</v>
      </c>
      <c r="F20" s="658">
        <v>9236</v>
      </c>
      <c r="G20" s="639">
        <v>55875</v>
      </c>
      <c r="H20" s="671">
        <f t="shared" si="0"/>
        <v>6.0496968384582068</v>
      </c>
      <c r="I20" s="658">
        <v>9576</v>
      </c>
      <c r="J20" s="639">
        <v>56307</v>
      </c>
      <c r="K20" s="679">
        <v>5.8800125313283207</v>
      </c>
      <c r="L20" s="658">
        <v>9100</v>
      </c>
      <c r="M20" s="639">
        <v>56052</v>
      </c>
      <c r="N20" s="671">
        <f t="shared" si="1"/>
        <v>6.1595604395604395</v>
      </c>
    </row>
    <row r="21" spans="1:14" s="35" customFormat="1" ht="15">
      <c r="A21" s="248" t="s">
        <v>52</v>
      </c>
      <c r="B21" s="252"/>
      <c r="C21" s="657">
        <v>43380</v>
      </c>
      <c r="D21" s="638">
        <v>227042</v>
      </c>
      <c r="E21" s="645">
        <v>5.2337943752881513</v>
      </c>
      <c r="F21" s="657">
        <f>SUM(F22:F32)</f>
        <v>43007</v>
      </c>
      <c r="G21" s="638">
        <f>SUM(G22:G32)</f>
        <v>230261</v>
      </c>
      <c r="H21" s="645">
        <f>G21/F21</f>
        <v>5.3540353895877413</v>
      </c>
      <c r="I21" s="657">
        <f>SUM(I22:I32)</f>
        <v>42910</v>
      </c>
      <c r="J21" s="638">
        <f>SUM(J22:J32)</f>
        <v>228376</v>
      </c>
      <c r="K21" s="678">
        <f>J21/I21</f>
        <v>5.3222092752272196</v>
      </c>
      <c r="L21" s="657">
        <f>SUM(L22:L32)</f>
        <v>40014</v>
      </c>
      <c r="M21" s="638">
        <f>SUM(M22:M32)</f>
        <v>220302</v>
      </c>
      <c r="N21" s="685">
        <f>M21/L21</f>
        <v>5.5056230319388213</v>
      </c>
    </row>
    <row r="22" spans="1:14" ht="14.25">
      <c r="A22" s="250" t="s">
        <v>30</v>
      </c>
      <c r="B22" s="251" t="s">
        <v>31</v>
      </c>
      <c r="C22" s="658">
        <v>2701</v>
      </c>
      <c r="D22" s="639">
        <v>15199</v>
      </c>
      <c r="E22" s="646">
        <v>5.6271751203258056</v>
      </c>
      <c r="F22" s="658">
        <v>2736</v>
      </c>
      <c r="G22" s="639">
        <v>16003</v>
      </c>
      <c r="H22" s="671">
        <f t="shared" si="0"/>
        <v>5.8490497076023393</v>
      </c>
      <c r="I22" s="658">
        <v>2822</v>
      </c>
      <c r="J22" s="639">
        <v>16224</v>
      </c>
      <c r="K22" s="679">
        <v>5.7491141034727145</v>
      </c>
      <c r="L22" s="658">
        <v>2607</v>
      </c>
      <c r="M22" s="639">
        <v>15024</v>
      </c>
      <c r="N22" s="671">
        <f t="shared" si="1"/>
        <v>5.7629459148446491</v>
      </c>
    </row>
    <row r="23" spans="1:14" ht="14.25">
      <c r="A23" s="250" t="s">
        <v>32</v>
      </c>
      <c r="B23" s="251" t="s">
        <v>33</v>
      </c>
      <c r="C23" s="658">
        <v>4289</v>
      </c>
      <c r="D23" s="639">
        <v>24261</v>
      </c>
      <c r="E23" s="646">
        <v>5.6565633014688741</v>
      </c>
      <c r="F23" s="658">
        <v>4236</v>
      </c>
      <c r="G23" s="639">
        <v>24421</v>
      </c>
      <c r="H23" s="671">
        <f t="shared" si="0"/>
        <v>5.7651085930122754</v>
      </c>
      <c r="I23" s="658">
        <v>4393</v>
      </c>
      <c r="J23" s="639">
        <v>23509</v>
      </c>
      <c r="K23" s="679">
        <v>5.3514682449351243</v>
      </c>
      <c r="L23" s="658">
        <v>4143</v>
      </c>
      <c r="M23" s="639">
        <v>22763</v>
      </c>
      <c r="N23" s="671">
        <f t="shared" si="1"/>
        <v>5.494327781800628</v>
      </c>
    </row>
    <row r="24" spans="1:14" ht="14.25">
      <c r="A24" s="250" t="s">
        <v>34</v>
      </c>
      <c r="B24" s="251" t="s">
        <v>35</v>
      </c>
      <c r="C24" s="658">
        <v>4614</v>
      </c>
      <c r="D24" s="639">
        <v>24535</v>
      </c>
      <c r="E24" s="647">
        <v>5.3175119202427394</v>
      </c>
      <c r="F24" s="658">
        <v>4715</v>
      </c>
      <c r="G24" s="639">
        <v>25380</v>
      </c>
      <c r="H24" s="671">
        <f t="shared" si="0"/>
        <v>5.3828207847295868</v>
      </c>
      <c r="I24" s="658">
        <v>4517</v>
      </c>
      <c r="J24" s="639">
        <v>24373</v>
      </c>
      <c r="K24" s="679">
        <v>5.3958379455390748</v>
      </c>
      <c r="L24" s="658">
        <v>4240</v>
      </c>
      <c r="M24" s="639">
        <v>23760</v>
      </c>
      <c r="N24" s="671">
        <f t="shared" si="1"/>
        <v>5.6037735849056602</v>
      </c>
    </row>
    <row r="25" spans="1:14" ht="14.25">
      <c r="A25" s="250" t="s">
        <v>36</v>
      </c>
      <c r="B25" s="251" t="s">
        <v>37</v>
      </c>
      <c r="C25" s="658">
        <v>4676</v>
      </c>
      <c r="D25" s="639">
        <v>22638</v>
      </c>
      <c r="E25" s="647">
        <v>4.841317365269461</v>
      </c>
      <c r="F25" s="658">
        <v>4332</v>
      </c>
      <c r="G25" s="639">
        <v>21585</v>
      </c>
      <c r="H25" s="671">
        <f t="shared" si="0"/>
        <v>4.9826869806094187</v>
      </c>
      <c r="I25" s="658">
        <v>4069</v>
      </c>
      <c r="J25" s="639">
        <v>19400</v>
      </c>
      <c r="K25" s="680">
        <v>4.7677562054558864</v>
      </c>
      <c r="L25" s="658">
        <v>3519</v>
      </c>
      <c r="M25" s="639">
        <v>18885</v>
      </c>
      <c r="N25" s="686">
        <f t="shared" si="1"/>
        <v>5.3665814151747657</v>
      </c>
    </row>
    <row r="26" spans="1:14" ht="14.25">
      <c r="A26" s="250" t="s">
        <v>38</v>
      </c>
      <c r="B26" s="251" t="s">
        <v>39</v>
      </c>
      <c r="C26" s="658">
        <v>4476</v>
      </c>
      <c r="D26" s="639">
        <v>18591</v>
      </c>
      <c r="E26" s="647">
        <v>4.1534852546916889</v>
      </c>
      <c r="F26" s="658">
        <v>4654</v>
      </c>
      <c r="G26" s="639">
        <v>19494</v>
      </c>
      <c r="H26" s="672">
        <f t="shared" si="0"/>
        <v>4.1886549204984957</v>
      </c>
      <c r="I26" s="658">
        <v>4707</v>
      </c>
      <c r="J26" s="639">
        <v>20490</v>
      </c>
      <c r="K26" s="680">
        <v>4.3530911408540476</v>
      </c>
      <c r="L26" s="658">
        <v>4493</v>
      </c>
      <c r="M26" s="639">
        <v>20157</v>
      </c>
      <c r="N26" s="686">
        <f t="shared" si="1"/>
        <v>4.4863120409525932</v>
      </c>
    </row>
    <row r="27" spans="1:14" ht="14.25">
      <c r="A27" s="250" t="s">
        <v>40</v>
      </c>
      <c r="B27" s="251" t="s">
        <v>41</v>
      </c>
      <c r="C27" s="658">
        <v>1954</v>
      </c>
      <c r="D27" s="639">
        <v>11735</v>
      </c>
      <c r="E27" s="647">
        <v>6.0056294779938586</v>
      </c>
      <c r="F27" s="658">
        <v>1885</v>
      </c>
      <c r="G27" s="639">
        <v>11646</v>
      </c>
      <c r="H27" s="672">
        <f t="shared" si="0"/>
        <v>6.1782493368700262</v>
      </c>
      <c r="I27" s="658">
        <v>1863</v>
      </c>
      <c r="J27" s="639">
        <v>11468</v>
      </c>
      <c r="K27" s="680">
        <v>6.1556629092860975</v>
      </c>
      <c r="L27" s="658">
        <v>1816</v>
      </c>
      <c r="M27" s="639">
        <v>11208</v>
      </c>
      <c r="N27" s="686">
        <f t="shared" si="1"/>
        <v>6.1718061674008808</v>
      </c>
    </row>
    <row r="28" spans="1:14" ht="14.25">
      <c r="A28" s="250" t="s">
        <v>42</v>
      </c>
      <c r="B28" s="251" t="s">
        <v>43</v>
      </c>
      <c r="C28" s="658">
        <v>4123</v>
      </c>
      <c r="D28" s="639">
        <v>25019</v>
      </c>
      <c r="E28" s="647">
        <v>6.0681542566092652</v>
      </c>
      <c r="F28" s="658">
        <v>4351</v>
      </c>
      <c r="G28" s="639">
        <v>27272</v>
      </c>
      <c r="H28" s="672">
        <f t="shared" si="0"/>
        <v>6.2679843714088719</v>
      </c>
      <c r="I28" s="658">
        <v>4293</v>
      </c>
      <c r="J28" s="639">
        <v>26934</v>
      </c>
      <c r="K28" s="680">
        <v>6.2739343116701605</v>
      </c>
      <c r="L28" s="658">
        <v>4296</v>
      </c>
      <c r="M28" s="639">
        <v>26179</v>
      </c>
      <c r="N28" s="686">
        <f t="shared" si="1"/>
        <v>6.0938081936685284</v>
      </c>
    </row>
    <row r="29" spans="1:14" ht="14.25">
      <c r="A29" s="250" t="s">
        <v>44</v>
      </c>
      <c r="B29" s="251" t="s">
        <v>45</v>
      </c>
      <c r="C29" s="658">
        <v>4702</v>
      </c>
      <c r="D29" s="639">
        <v>24638</v>
      </c>
      <c r="E29" s="647">
        <v>5.239897915780519</v>
      </c>
      <c r="F29" s="658">
        <v>4791</v>
      </c>
      <c r="G29" s="639">
        <v>24994</v>
      </c>
      <c r="H29" s="672">
        <f t="shared" si="0"/>
        <v>5.2168649551241915</v>
      </c>
      <c r="I29" s="658">
        <v>4607</v>
      </c>
      <c r="J29" s="639">
        <v>24755</v>
      </c>
      <c r="K29" s="680">
        <v>5.3733449099196875</v>
      </c>
      <c r="L29" s="658">
        <v>4406</v>
      </c>
      <c r="M29" s="639">
        <v>24302</v>
      </c>
      <c r="N29" s="686">
        <f t="shared" si="1"/>
        <v>5.515660463004993</v>
      </c>
    </row>
    <row r="30" spans="1:14" ht="14.25">
      <c r="A30" s="250" t="s">
        <v>46</v>
      </c>
      <c r="B30" s="251" t="s">
        <v>47</v>
      </c>
      <c r="C30" s="658">
        <v>5302</v>
      </c>
      <c r="D30" s="639">
        <v>25551</v>
      </c>
      <c r="E30" s="647">
        <v>4.8191248585439457</v>
      </c>
      <c r="F30" s="658">
        <v>4739</v>
      </c>
      <c r="G30" s="639">
        <v>24549</v>
      </c>
      <c r="H30" s="672">
        <f t="shared" si="0"/>
        <v>5.1802067946824222</v>
      </c>
      <c r="I30" s="658">
        <v>4876</v>
      </c>
      <c r="J30" s="639">
        <v>25077</v>
      </c>
      <c r="K30" s="680">
        <v>5.1429450369155045</v>
      </c>
      <c r="L30" s="658">
        <v>5049</v>
      </c>
      <c r="M30" s="639">
        <v>25341</v>
      </c>
      <c r="N30" s="686">
        <f t="shared" si="1"/>
        <v>5.0190136660724898</v>
      </c>
    </row>
    <row r="31" spans="1:14" ht="14.25">
      <c r="A31" s="250" t="s">
        <v>48</v>
      </c>
      <c r="B31" s="251" t="s">
        <v>49</v>
      </c>
      <c r="C31" s="658">
        <v>1531</v>
      </c>
      <c r="D31" s="639">
        <v>8023</v>
      </c>
      <c r="E31" s="646">
        <v>5.2403657740039193</v>
      </c>
      <c r="F31" s="658">
        <v>1512</v>
      </c>
      <c r="G31" s="639">
        <v>7192</v>
      </c>
      <c r="H31" s="672">
        <f t="shared" si="0"/>
        <v>4.7566137566137563</v>
      </c>
      <c r="I31" s="658">
        <v>1699</v>
      </c>
      <c r="J31" s="639">
        <v>8110</v>
      </c>
      <c r="K31" s="680">
        <v>4.7733961153619777</v>
      </c>
      <c r="L31" s="658">
        <v>1650</v>
      </c>
      <c r="M31" s="639">
        <v>8666</v>
      </c>
      <c r="N31" s="686">
        <f t="shared" si="1"/>
        <v>5.252121212121212</v>
      </c>
    </row>
    <row r="32" spans="1:14" s="40" customFormat="1" ht="15" thickBot="1">
      <c r="A32" s="253" t="s">
        <v>50</v>
      </c>
      <c r="B32" s="254" t="s">
        <v>51</v>
      </c>
      <c r="C32" s="659">
        <v>5012</v>
      </c>
      <c r="D32" s="640">
        <v>26852</v>
      </c>
      <c r="E32" s="648">
        <v>5.3575418994413404</v>
      </c>
      <c r="F32" s="659">
        <v>5056</v>
      </c>
      <c r="G32" s="640">
        <v>27725</v>
      </c>
      <c r="H32" s="673">
        <f t="shared" si="0"/>
        <v>5.4835838607594933</v>
      </c>
      <c r="I32" s="659">
        <v>5064</v>
      </c>
      <c r="J32" s="640">
        <v>28036</v>
      </c>
      <c r="K32" s="681">
        <v>5.5363349131121646</v>
      </c>
      <c r="L32" s="659">
        <v>3795</v>
      </c>
      <c r="M32" s="640">
        <v>24017</v>
      </c>
      <c r="N32" s="673">
        <f t="shared" si="1"/>
        <v>6.3285902503293805</v>
      </c>
    </row>
    <row r="33" spans="1:14" ht="15">
      <c r="A33" s="246" t="s">
        <v>81</v>
      </c>
      <c r="B33" s="255"/>
      <c r="C33" s="656">
        <v>44640</v>
      </c>
      <c r="D33" s="636">
        <v>956108</v>
      </c>
      <c r="E33" s="644">
        <v>21.418189964157705</v>
      </c>
      <c r="F33" s="653">
        <f>SUM(F34:F45)</f>
        <v>44957</v>
      </c>
      <c r="G33" s="654">
        <f>SUM(G34:G45)</f>
        <v>949337</v>
      </c>
      <c r="H33" s="651">
        <f>G33/F33</f>
        <v>21.116555820005782</v>
      </c>
      <c r="I33" s="653">
        <f>SUM(I34:I45)</f>
        <v>45650</v>
      </c>
      <c r="J33" s="654">
        <f>SUM(J34:J45)</f>
        <v>948309</v>
      </c>
      <c r="K33" s="652">
        <f>J33/I33</f>
        <v>20.773472070098578</v>
      </c>
      <c r="L33" s="653">
        <f>SUM(L34:L45)</f>
        <v>45579</v>
      </c>
      <c r="M33" s="654">
        <f>SUM(M34:M45)</f>
        <v>925248</v>
      </c>
      <c r="N33" s="651">
        <f>M33/L33</f>
        <v>20.299874942407687</v>
      </c>
    </row>
    <row r="34" spans="1:14" ht="14.25">
      <c r="A34" s="250" t="s">
        <v>55</v>
      </c>
      <c r="B34" s="251" t="s">
        <v>56</v>
      </c>
      <c r="C34" s="658">
        <v>298</v>
      </c>
      <c r="D34" s="639">
        <v>24677</v>
      </c>
      <c r="E34" s="646">
        <v>82.808724832214764</v>
      </c>
      <c r="F34" s="658">
        <v>278</v>
      </c>
      <c r="G34" s="639">
        <v>24940</v>
      </c>
      <c r="H34" s="671">
        <f t="shared" si="0"/>
        <v>89.712230215827333</v>
      </c>
      <c r="I34" s="658">
        <v>320</v>
      </c>
      <c r="J34" s="639">
        <v>26793</v>
      </c>
      <c r="K34" s="679">
        <v>83.728125000000006</v>
      </c>
      <c r="L34" s="658">
        <v>323</v>
      </c>
      <c r="M34" s="639">
        <v>26081</v>
      </c>
      <c r="N34" s="671">
        <f t="shared" si="1"/>
        <v>80.746130030959748</v>
      </c>
    </row>
    <row r="35" spans="1:14" ht="14.25">
      <c r="A35" s="250" t="s">
        <v>57</v>
      </c>
      <c r="B35" s="251" t="s">
        <v>58</v>
      </c>
      <c r="C35" s="658">
        <v>514</v>
      </c>
      <c r="D35" s="639">
        <v>144898</v>
      </c>
      <c r="E35" s="646">
        <v>281.90272373540859</v>
      </c>
      <c r="F35" s="658">
        <v>525</v>
      </c>
      <c r="G35" s="639">
        <v>144955</v>
      </c>
      <c r="H35" s="671">
        <f>G35/F35</f>
        <v>276.10476190476192</v>
      </c>
      <c r="I35" s="658">
        <v>536</v>
      </c>
      <c r="J35" s="639">
        <v>144579</v>
      </c>
      <c r="K35" s="679">
        <v>269.73694029850748</v>
      </c>
      <c r="L35" s="658">
        <v>549</v>
      </c>
      <c r="M35" s="639">
        <v>144983</v>
      </c>
      <c r="N35" s="671">
        <f t="shared" si="1"/>
        <v>264.08561020036427</v>
      </c>
    </row>
    <row r="36" spans="1:14" ht="14.25">
      <c r="A36" s="250" t="s">
        <v>59</v>
      </c>
      <c r="B36" s="251" t="s">
        <v>60</v>
      </c>
      <c r="C36" s="658">
        <v>4251</v>
      </c>
      <c r="D36" s="639">
        <v>140046</v>
      </c>
      <c r="E36" s="646">
        <v>32.944248412138322</v>
      </c>
      <c r="F36" s="658">
        <v>4196</v>
      </c>
      <c r="G36" s="639">
        <v>140212</v>
      </c>
      <c r="H36" s="671">
        <f>G36/F36</f>
        <v>33.415633937082937</v>
      </c>
      <c r="I36" s="658">
        <v>4329</v>
      </c>
      <c r="J36" s="639">
        <v>137029</v>
      </c>
      <c r="K36" s="679">
        <v>31.653730653730655</v>
      </c>
      <c r="L36" s="658">
        <v>4156</v>
      </c>
      <c r="M36" s="639">
        <v>122735</v>
      </c>
      <c r="N36" s="686">
        <f t="shared" si="1"/>
        <v>29.532001924927815</v>
      </c>
    </row>
    <row r="37" spans="1:14" ht="14.25">
      <c r="A37" s="250" t="s">
        <v>61</v>
      </c>
      <c r="B37" s="251" t="s">
        <v>62</v>
      </c>
      <c r="C37" s="658">
        <v>4698</v>
      </c>
      <c r="D37" s="639">
        <v>57629</v>
      </c>
      <c r="E37" s="646">
        <v>12.266709237973606</v>
      </c>
      <c r="F37" s="658">
        <v>5462</v>
      </c>
      <c r="G37" s="639">
        <v>63738</v>
      </c>
      <c r="H37" s="671">
        <f>G37/F37</f>
        <v>11.669351885756134</v>
      </c>
      <c r="I37" s="658">
        <v>5564</v>
      </c>
      <c r="J37" s="639">
        <v>69678</v>
      </c>
      <c r="K37" s="679">
        <v>12.523005032350827</v>
      </c>
      <c r="L37" s="658">
        <v>5568</v>
      </c>
      <c r="M37" s="639">
        <v>69508</v>
      </c>
      <c r="N37" s="686">
        <f t="shared" si="1"/>
        <v>12.483477011494253</v>
      </c>
    </row>
    <row r="38" spans="1:14" ht="14.25">
      <c r="A38" s="250" t="s">
        <v>64</v>
      </c>
      <c r="B38" s="251" t="s">
        <v>65</v>
      </c>
      <c r="C38" s="658">
        <v>2290</v>
      </c>
      <c r="D38" s="639">
        <v>51681</v>
      </c>
      <c r="E38" s="646">
        <v>22.568122270742357</v>
      </c>
      <c r="F38" s="658">
        <v>2180</v>
      </c>
      <c r="G38" s="639">
        <v>46569</v>
      </c>
      <c r="H38" s="671">
        <f t="shared" si="0"/>
        <v>21.361926605504586</v>
      </c>
      <c r="I38" s="658">
        <v>2048</v>
      </c>
      <c r="J38" s="639">
        <v>42886</v>
      </c>
      <c r="K38" s="679">
        <v>20.9404296875</v>
      </c>
      <c r="L38" s="658">
        <v>2074</v>
      </c>
      <c r="M38" s="639">
        <v>42691</v>
      </c>
      <c r="N38" s="686">
        <f t="shared" si="1"/>
        <v>20.583895853423336</v>
      </c>
    </row>
    <row r="39" spans="1:14" ht="14.25">
      <c r="A39" s="250" t="s">
        <v>66</v>
      </c>
      <c r="B39" s="251" t="s">
        <v>67</v>
      </c>
      <c r="C39" s="658">
        <v>2582</v>
      </c>
      <c r="D39" s="639">
        <v>26851</v>
      </c>
      <c r="E39" s="647">
        <v>10.399302865995352</v>
      </c>
      <c r="F39" s="658">
        <v>2983</v>
      </c>
      <c r="G39" s="639">
        <v>32086</v>
      </c>
      <c r="H39" s="671">
        <f t="shared" si="0"/>
        <v>10.756285618504862</v>
      </c>
      <c r="I39" s="658">
        <v>3482</v>
      </c>
      <c r="J39" s="639">
        <v>31586</v>
      </c>
      <c r="K39" s="680">
        <v>9.0712234348075818</v>
      </c>
      <c r="L39" s="658">
        <v>3508</v>
      </c>
      <c r="M39" s="639">
        <v>32763</v>
      </c>
      <c r="N39" s="686">
        <f t="shared" si="1"/>
        <v>9.3395096921322693</v>
      </c>
    </row>
    <row r="40" spans="1:14" ht="14.25">
      <c r="A40" s="250" t="s">
        <v>68</v>
      </c>
      <c r="B40" s="251" t="s">
        <v>69</v>
      </c>
      <c r="C40" s="658">
        <v>8791</v>
      </c>
      <c r="D40" s="639">
        <v>33565</v>
      </c>
      <c r="E40" s="647">
        <v>3.8181094300989646</v>
      </c>
      <c r="F40" s="658">
        <v>8847</v>
      </c>
      <c r="G40" s="639">
        <v>36063</v>
      </c>
      <c r="H40" s="672">
        <f t="shared" si="0"/>
        <v>4.0762970498474056</v>
      </c>
      <c r="I40" s="658">
        <v>8567</v>
      </c>
      <c r="J40" s="639">
        <v>34981</v>
      </c>
      <c r="K40" s="680">
        <v>4.0832263336056966</v>
      </c>
      <c r="L40" s="658">
        <v>8143</v>
      </c>
      <c r="M40" s="639">
        <v>32972</v>
      </c>
      <c r="N40" s="686">
        <f t="shared" si="1"/>
        <v>4.0491219452290315</v>
      </c>
    </row>
    <row r="41" spans="1:14" ht="14.25">
      <c r="A41" s="250" t="s">
        <v>71</v>
      </c>
      <c r="B41" s="251" t="s">
        <v>72</v>
      </c>
      <c r="C41" s="658">
        <v>7601</v>
      </c>
      <c r="D41" s="639">
        <v>183747</v>
      </c>
      <c r="E41" s="647">
        <v>24.174056045257203</v>
      </c>
      <c r="F41" s="658">
        <v>7320</v>
      </c>
      <c r="G41" s="639">
        <v>180790</v>
      </c>
      <c r="H41" s="672">
        <f t="shared" si="0"/>
        <v>24.698087431693988</v>
      </c>
      <c r="I41" s="658">
        <v>7468</v>
      </c>
      <c r="J41" s="639">
        <v>180835</v>
      </c>
      <c r="K41" s="680">
        <v>24.214649169791109</v>
      </c>
      <c r="L41" s="658">
        <v>7492</v>
      </c>
      <c r="M41" s="639">
        <v>179540</v>
      </c>
      <c r="N41" s="686">
        <f t="shared" si="1"/>
        <v>23.964228510411104</v>
      </c>
    </row>
    <row r="42" spans="1:14" ht="14.25">
      <c r="A42" s="250" t="s">
        <v>73</v>
      </c>
      <c r="B42" s="251" t="s">
        <v>74</v>
      </c>
      <c r="C42" s="658">
        <v>3909</v>
      </c>
      <c r="D42" s="639">
        <v>125656</v>
      </c>
      <c r="E42" s="647">
        <v>32.14530570478383</v>
      </c>
      <c r="F42" s="658">
        <v>3524</v>
      </c>
      <c r="G42" s="639">
        <v>116426</v>
      </c>
      <c r="H42" s="672">
        <f t="shared" si="0"/>
        <v>33.038024971623159</v>
      </c>
      <c r="I42" s="658">
        <v>3492</v>
      </c>
      <c r="J42" s="639">
        <v>118612</v>
      </c>
      <c r="K42" s="680">
        <v>33.966781214203891</v>
      </c>
      <c r="L42" s="658">
        <v>3420</v>
      </c>
      <c r="M42" s="639">
        <v>112915</v>
      </c>
      <c r="N42" s="686">
        <f t="shared" si="1"/>
        <v>33.01608187134503</v>
      </c>
    </row>
    <row r="43" spans="1:14" ht="14.25">
      <c r="A43" s="250" t="s">
        <v>75</v>
      </c>
      <c r="B43" s="251" t="s">
        <v>76</v>
      </c>
      <c r="C43" s="658">
        <v>1040</v>
      </c>
      <c r="D43" s="639">
        <v>4612</v>
      </c>
      <c r="E43" s="647">
        <v>4.4346153846153848</v>
      </c>
      <c r="F43" s="658">
        <v>1136</v>
      </c>
      <c r="G43" s="639">
        <v>4986</v>
      </c>
      <c r="H43" s="672">
        <f t="shared" si="0"/>
        <v>4.3890845070422539</v>
      </c>
      <c r="I43" s="658">
        <v>1096</v>
      </c>
      <c r="J43" s="639">
        <v>4837</v>
      </c>
      <c r="K43" s="680">
        <v>4.413321167883212</v>
      </c>
      <c r="L43" s="658">
        <v>1229</v>
      </c>
      <c r="M43" s="639">
        <v>5324</v>
      </c>
      <c r="N43" s="686">
        <f t="shared" si="1"/>
        <v>4.331977217249797</v>
      </c>
    </row>
    <row r="44" spans="1:14" ht="14.25">
      <c r="A44" s="250" t="s">
        <v>77</v>
      </c>
      <c r="B44" s="251" t="s">
        <v>78</v>
      </c>
      <c r="C44" s="658">
        <v>3376</v>
      </c>
      <c r="D44" s="639">
        <v>117057</v>
      </c>
      <c r="E44" s="646">
        <v>34.673281990521325</v>
      </c>
      <c r="F44" s="658">
        <v>3191</v>
      </c>
      <c r="G44" s="639">
        <v>114256</v>
      </c>
      <c r="H44" s="672">
        <f t="shared" si="0"/>
        <v>35.805703541209652</v>
      </c>
      <c r="I44" s="658">
        <v>3183</v>
      </c>
      <c r="J44" s="639">
        <v>113413</v>
      </c>
      <c r="K44" s="680">
        <v>35.630851398052151</v>
      </c>
      <c r="L44" s="658">
        <v>3242</v>
      </c>
      <c r="M44" s="639">
        <v>112267</v>
      </c>
      <c r="N44" s="686">
        <f t="shared" si="1"/>
        <v>34.628932757557067</v>
      </c>
    </row>
    <row r="45" spans="1:14" ht="15" thickBot="1">
      <c r="A45" s="256" t="s">
        <v>79</v>
      </c>
      <c r="B45" s="257" t="s">
        <v>80</v>
      </c>
      <c r="C45" s="660">
        <v>5290</v>
      </c>
      <c r="D45" s="641">
        <v>45689</v>
      </c>
      <c r="E45" s="649">
        <v>8.6368620037807187</v>
      </c>
      <c r="F45" s="660">
        <v>5315</v>
      </c>
      <c r="G45" s="641">
        <v>44316</v>
      </c>
      <c r="H45" s="674">
        <f t="shared" si="0"/>
        <v>8.3379115710253995</v>
      </c>
      <c r="I45" s="660">
        <v>5565</v>
      </c>
      <c r="J45" s="641">
        <v>43080</v>
      </c>
      <c r="K45" s="682">
        <v>7.7412398921832883</v>
      </c>
      <c r="L45" s="660">
        <v>5875</v>
      </c>
      <c r="M45" s="641">
        <v>43469</v>
      </c>
      <c r="N45" s="674">
        <f t="shared" si="1"/>
        <v>7.3989787234042552</v>
      </c>
    </row>
    <row r="46" spans="1:14" ht="15">
      <c r="A46" s="246" t="s">
        <v>98</v>
      </c>
      <c r="B46" s="255"/>
      <c r="C46" s="656">
        <v>9334</v>
      </c>
      <c r="D46" s="636">
        <v>68425</v>
      </c>
      <c r="E46" s="644">
        <v>7.3307263766873794</v>
      </c>
      <c r="F46" s="653">
        <f>SUM(F47:F55)</f>
        <v>9211</v>
      </c>
      <c r="G46" s="654">
        <f>SUM(G47:G55)</f>
        <v>66597</v>
      </c>
      <c r="H46" s="651">
        <f>G46/F46</f>
        <v>7.2301595917924217</v>
      </c>
      <c r="I46" s="653">
        <f>SUM(I47:I55)</f>
        <v>9331</v>
      </c>
      <c r="J46" s="654">
        <f>SUM(J47:J55)</f>
        <v>67341</v>
      </c>
      <c r="K46" s="652">
        <f>J46/I46</f>
        <v>7.216911370699818</v>
      </c>
      <c r="L46" s="653">
        <f>SUM(L47:L55)</f>
        <v>9250</v>
      </c>
      <c r="M46" s="654">
        <f>SUM(M47:M55)</f>
        <v>64708</v>
      </c>
      <c r="N46" s="651">
        <f>M46/L46</f>
        <v>6.9954594594594592</v>
      </c>
    </row>
    <row r="47" spans="1:14" ht="14.25">
      <c r="A47" s="250" t="s">
        <v>83</v>
      </c>
      <c r="B47" s="251" t="s">
        <v>84</v>
      </c>
      <c r="C47" s="658">
        <v>1883</v>
      </c>
      <c r="D47" s="639">
        <v>13490</v>
      </c>
      <c r="E47" s="646">
        <v>7.164099840679766</v>
      </c>
      <c r="F47" s="658">
        <v>1931</v>
      </c>
      <c r="G47" s="639">
        <v>13550</v>
      </c>
      <c r="H47" s="671">
        <f t="shared" si="0"/>
        <v>7.0170895908855515</v>
      </c>
      <c r="I47" s="658">
        <v>1844</v>
      </c>
      <c r="J47" s="639">
        <v>13238</v>
      </c>
      <c r="K47" s="679">
        <v>7.1789587852494581</v>
      </c>
      <c r="L47" s="658">
        <v>1883</v>
      </c>
      <c r="M47" s="639">
        <v>13515</v>
      </c>
      <c r="N47" s="671">
        <f t="shared" si="1"/>
        <v>7.1773765268189056</v>
      </c>
    </row>
    <row r="48" spans="1:14" ht="14.25">
      <c r="A48" s="250" t="s">
        <v>85</v>
      </c>
      <c r="B48" s="251" t="s">
        <v>86</v>
      </c>
      <c r="C48" s="658">
        <v>1458</v>
      </c>
      <c r="D48" s="639">
        <v>12142</v>
      </c>
      <c r="E48" s="646">
        <v>8.3278463648834027</v>
      </c>
      <c r="F48" s="658">
        <v>1365</v>
      </c>
      <c r="G48" s="639">
        <v>11004</v>
      </c>
      <c r="H48" s="671">
        <f t="shared" si="0"/>
        <v>8.0615384615384613</v>
      </c>
      <c r="I48" s="658">
        <v>1396</v>
      </c>
      <c r="J48" s="639">
        <v>10861</v>
      </c>
      <c r="K48" s="679">
        <v>7.7800859598853869</v>
      </c>
      <c r="L48" s="658">
        <v>1312</v>
      </c>
      <c r="M48" s="639">
        <v>9436</v>
      </c>
      <c r="N48" s="671">
        <f t="shared" si="1"/>
        <v>7.1920731707317076</v>
      </c>
    </row>
    <row r="49" spans="1:14" ht="14.25">
      <c r="A49" s="258" t="s">
        <v>87</v>
      </c>
      <c r="B49" s="259">
        <v>660200027</v>
      </c>
      <c r="C49" s="663">
        <v>25</v>
      </c>
      <c r="D49" s="642">
        <v>221</v>
      </c>
      <c r="E49" s="650">
        <v>8.84</v>
      </c>
      <c r="F49" s="661"/>
      <c r="G49" s="662"/>
      <c r="H49" s="650"/>
      <c r="I49" s="663"/>
      <c r="J49" s="642"/>
      <c r="K49" s="680"/>
      <c r="L49" s="663"/>
      <c r="M49" s="642"/>
      <c r="N49" s="686"/>
    </row>
    <row r="50" spans="1:14" ht="14.25">
      <c r="A50" s="250" t="s">
        <v>88</v>
      </c>
      <c r="B50" s="251" t="s">
        <v>89</v>
      </c>
      <c r="C50" s="658">
        <v>1048</v>
      </c>
      <c r="D50" s="639">
        <v>8637</v>
      </c>
      <c r="E50" s="646">
        <v>8.2414122137404586</v>
      </c>
      <c r="F50" s="658">
        <v>996</v>
      </c>
      <c r="G50" s="639">
        <v>8060</v>
      </c>
      <c r="H50" s="671">
        <f t="shared" ref="H50:H55" si="2">G50/F50</f>
        <v>8.092369477911646</v>
      </c>
      <c r="I50" s="658">
        <v>1024</v>
      </c>
      <c r="J50" s="639">
        <v>8509</v>
      </c>
      <c r="K50" s="679">
        <v>8.3095703125</v>
      </c>
      <c r="L50" s="658">
        <v>1090</v>
      </c>
      <c r="M50" s="639">
        <v>8935</v>
      </c>
      <c r="N50" s="671">
        <f t="shared" si="1"/>
        <v>8.1972477064220186</v>
      </c>
    </row>
    <row r="51" spans="1:14" ht="14.25">
      <c r="A51" s="250" t="s">
        <v>90</v>
      </c>
      <c r="B51" s="251" t="s">
        <v>91</v>
      </c>
      <c r="C51" s="658">
        <v>1984</v>
      </c>
      <c r="D51" s="639">
        <v>15146</v>
      </c>
      <c r="E51" s="646">
        <v>7.634072580645161</v>
      </c>
      <c r="F51" s="658">
        <v>1984</v>
      </c>
      <c r="G51" s="639">
        <v>15582</v>
      </c>
      <c r="H51" s="671">
        <f t="shared" si="2"/>
        <v>7.85383064516129</v>
      </c>
      <c r="I51" s="658">
        <v>1986</v>
      </c>
      <c r="J51" s="639">
        <v>15290</v>
      </c>
      <c r="K51" s="679">
        <v>7.6988922457200406</v>
      </c>
      <c r="L51" s="658">
        <v>1987</v>
      </c>
      <c r="M51" s="639">
        <v>15181</v>
      </c>
      <c r="N51" s="671">
        <f t="shared" si="1"/>
        <v>7.6401610468042271</v>
      </c>
    </row>
    <row r="52" spans="1:14" ht="14.25">
      <c r="A52" s="250" t="s">
        <v>92</v>
      </c>
      <c r="B52" s="251" t="s">
        <v>93</v>
      </c>
      <c r="C52" s="658">
        <v>56</v>
      </c>
      <c r="D52" s="639">
        <v>412</v>
      </c>
      <c r="E52" s="646">
        <v>7.3571428571428568</v>
      </c>
      <c r="F52" s="658">
        <v>65</v>
      </c>
      <c r="G52" s="639">
        <v>377</v>
      </c>
      <c r="H52" s="671">
        <f t="shared" si="2"/>
        <v>5.8</v>
      </c>
      <c r="I52" s="658">
        <v>64</v>
      </c>
      <c r="J52" s="639">
        <v>369</v>
      </c>
      <c r="K52" s="679">
        <v>5.765625</v>
      </c>
      <c r="L52" s="658">
        <v>79</v>
      </c>
      <c r="M52" s="639">
        <v>489</v>
      </c>
      <c r="N52" s="671">
        <f t="shared" si="1"/>
        <v>6.1898734177215191</v>
      </c>
    </row>
    <row r="53" spans="1:14" ht="14.25">
      <c r="A53" s="250" t="s">
        <v>94</v>
      </c>
      <c r="B53" s="251" t="s">
        <v>95</v>
      </c>
      <c r="C53" s="658">
        <v>1010</v>
      </c>
      <c r="D53" s="639">
        <v>6304</v>
      </c>
      <c r="E53" s="646">
        <v>6.2415841584158418</v>
      </c>
      <c r="F53" s="658">
        <v>965</v>
      </c>
      <c r="G53" s="639">
        <v>5798</v>
      </c>
      <c r="H53" s="671">
        <f t="shared" si="2"/>
        <v>6.0082901554404149</v>
      </c>
      <c r="I53" s="658">
        <v>1022</v>
      </c>
      <c r="J53" s="639">
        <v>6623</v>
      </c>
      <c r="K53" s="679">
        <v>6.4804305283757335</v>
      </c>
      <c r="L53" s="658">
        <v>859</v>
      </c>
      <c r="M53" s="639">
        <v>4845</v>
      </c>
      <c r="N53" s="671">
        <f t="shared" si="1"/>
        <v>5.6402793946449359</v>
      </c>
    </row>
    <row r="54" spans="1:14" ht="28.5">
      <c r="A54" s="260" t="s">
        <v>103</v>
      </c>
      <c r="B54" s="251">
        <v>941600020</v>
      </c>
      <c r="C54" s="658">
        <v>21</v>
      </c>
      <c r="D54" s="639">
        <v>181</v>
      </c>
      <c r="E54" s="646">
        <v>8.6190476190476186</v>
      </c>
      <c r="F54" s="658">
        <v>16</v>
      </c>
      <c r="G54" s="639">
        <v>130</v>
      </c>
      <c r="H54" s="671">
        <f t="shared" si="2"/>
        <v>8.125</v>
      </c>
      <c r="I54" s="658"/>
      <c r="J54" s="639"/>
      <c r="K54" s="679"/>
      <c r="L54" s="658"/>
      <c r="M54" s="639"/>
      <c r="N54" s="671"/>
    </row>
    <row r="55" spans="1:14" ht="15" thickBot="1">
      <c r="A55" s="256" t="s">
        <v>96</v>
      </c>
      <c r="B55" s="257" t="s">
        <v>97</v>
      </c>
      <c r="C55" s="660">
        <v>1849</v>
      </c>
      <c r="D55" s="641">
        <v>11892</v>
      </c>
      <c r="E55" s="649">
        <v>6.4315846403461334</v>
      </c>
      <c r="F55" s="660">
        <v>1889</v>
      </c>
      <c r="G55" s="641">
        <v>12096</v>
      </c>
      <c r="H55" s="674">
        <f t="shared" si="2"/>
        <v>6.4033880359978825</v>
      </c>
      <c r="I55" s="660">
        <v>1995</v>
      </c>
      <c r="J55" s="641">
        <v>12451</v>
      </c>
      <c r="K55" s="682">
        <v>6.2411027568922304</v>
      </c>
      <c r="L55" s="660">
        <v>2040</v>
      </c>
      <c r="M55" s="641">
        <v>12307</v>
      </c>
      <c r="N55" s="674">
        <f t="shared" si="1"/>
        <v>6.0328431372549023</v>
      </c>
    </row>
    <row r="56" spans="1:14" ht="7.5" customHeight="1">
      <c r="A56" s="261"/>
      <c r="B56" s="261"/>
      <c r="C56" s="694"/>
      <c r="D56" s="694"/>
      <c r="E56" s="669"/>
      <c r="F56" s="694"/>
      <c r="G56" s="694"/>
      <c r="H56" s="669"/>
      <c r="I56" s="694"/>
      <c r="J56" s="694"/>
      <c r="K56" s="669"/>
      <c r="L56" s="694"/>
      <c r="M56" s="694"/>
      <c r="N56" s="669"/>
    </row>
    <row r="57" spans="1:14" ht="36.75" customHeight="1">
      <c r="A57" s="844" t="s">
        <v>358</v>
      </c>
      <c r="B57" s="844"/>
      <c r="C57" s="844"/>
      <c r="D57" s="844"/>
      <c r="E57" s="844"/>
      <c r="F57" s="844"/>
      <c r="G57" s="844"/>
      <c r="H57" s="844"/>
      <c r="I57" s="844"/>
      <c r="J57" s="844"/>
      <c r="K57" s="844"/>
      <c r="L57" s="844"/>
      <c r="M57" s="844"/>
      <c r="N57" s="844"/>
    </row>
    <row r="58" spans="1:14" ht="56.25" customHeight="1">
      <c r="A58" s="844" t="s">
        <v>359</v>
      </c>
      <c r="B58" s="844"/>
      <c r="C58" s="844"/>
      <c r="D58" s="844"/>
      <c r="E58" s="844"/>
      <c r="F58" s="844"/>
      <c r="G58" s="844"/>
      <c r="H58" s="844"/>
      <c r="I58" s="844"/>
      <c r="J58" s="844"/>
      <c r="K58" s="844"/>
      <c r="L58" s="844"/>
      <c r="M58" s="844"/>
      <c r="N58" s="844"/>
    </row>
    <row r="59" spans="1:14"/>
  </sheetData>
  <mergeCells count="9">
    <mergeCell ref="A57:N57"/>
    <mergeCell ref="A58:N58"/>
    <mergeCell ref="A1:N1"/>
    <mergeCell ref="A4:A5"/>
    <mergeCell ref="C4:E4"/>
    <mergeCell ref="F4:H4"/>
    <mergeCell ref="I4:K4"/>
    <mergeCell ref="L4:N4"/>
    <mergeCell ref="B4:B5"/>
  </mergeCells>
  <pageMargins left="0.31496062992125984" right="0.31496062992125984" top="0.35433070866141736" bottom="0.35433070866141736" header="0.31496062992125984" footer="0.31496062992125984"/>
  <pageSetup paperSize="9" scale="5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XFC39"/>
  <sheetViews>
    <sheetView topLeftCell="A25" zoomScaleNormal="100" zoomScaleSheetLayoutView="85" workbookViewId="0">
      <selection sqref="A1:N1"/>
    </sheetView>
  </sheetViews>
  <sheetFormatPr defaultColWidth="0" defaultRowHeight="12.75" zeroHeight="1"/>
  <cols>
    <col min="1" max="1" width="11.42578125" style="43" customWidth="1"/>
    <col min="2" max="2" width="60.7109375" style="43" customWidth="1"/>
    <col min="3" max="3" width="13.85546875" style="43" customWidth="1"/>
    <col min="4" max="4" width="10.7109375" style="43" customWidth="1"/>
    <col min="5" max="5" width="13" style="43" customWidth="1"/>
    <col min="6" max="6" width="13.85546875" style="43" customWidth="1"/>
    <col min="7" max="7" width="10.42578125" style="43" customWidth="1"/>
    <col min="8" max="8" width="13" style="43" customWidth="1"/>
    <col min="9" max="9" width="13.85546875" style="43" customWidth="1"/>
    <col min="10" max="10" width="10.5703125" style="43" customWidth="1"/>
    <col min="11" max="11" width="13" style="43" customWidth="1"/>
    <col min="12" max="12" width="13.85546875" style="43" customWidth="1"/>
    <col min="13" max="13" width="10.5703125" style="43" customWidth="1"/>
    <col min="14" max="14" width="13.7109375" style="43" customWidth="1"/>
    <col min="15" max="15" width="1" style="43" customWidth="1"/>
    <col min="16" max="16" width="3" style="43" hidden="1"/>
    <col min="17" max="17" width="5" style="43" hidden="1"/>
    <col min="18" max="18" width="5.140625" style="43" hidden="1"/>
    <col min="19" max="16380" width="9.140625" style="43" hidden="1"/>
    <col min="16381" max="16381" width="3.5703125" style="43" hidden="1" customWidth="1"/>
    <col min="16382" max="16382" width="3.85546875" style="43" hidden="1" customWidth="1"/>
    <col min="16383" max="16383" width="6.5703125" style="43" hidden="1" customWidth="1"/>
    <col min="16384" max="16384" width="1.140625" style="43" hidden="1" customWidth="1"/>
  </cols>
  <sheetData>
    <row r="1" spans="1:17" s="41" customFormat="1" ht="15.75">
      <c r="A1" s="855" t="s">
        <v>466</v>
      </c>
      <c r="B1" s="855"/>
      <c r="C1" s="855"/>
      <c r="D1" s="855"/>
      <c r="E1" s="855"/>
      <c r="F1" s="855"/>
      <c r="G1" s="855"/>
      <c r="H1" s="855"/>
      <c r="I1" s="855"/>
      <c r="J1" s="855"/>
      <c r="K1" s="855"/>
      <c r="L1" s="855"/>
      <c r="M1" s="855"/>
      <c r="N1" s="855"/>
      <c r="O1" s="205"/>
      <c r="P1" s="205"/>
      <c r="Q1" s="205"/>
    </row>
    <row r="2" spans="1:17" s="42" customFormat="1">
      <c r="A2" s="42" t="s">
        <v>492</v>
      </c>
      <c r="Q2" s="263"/>
    </row>
    <row r="3" spans="1:17" s="42" customFormat="1" ht="13.5" thickBot="1">
      <c r="Q3" s="263"/>
    </row>
    <row r="4" spans="1:17" ht="15" customHeight="1">
      <c r="A4" s="858" t="s">
        <v>104</v>
      </c>
      <c r="B4" s="860" t="s">
        <v>105</v>
      </c>
      <c r="C4" s="862" t="s">
        <v>364</v>
      </c>
      <c r="D4" s="863"/>
      <c r="E4" s="864"/>
      <c r="F4" s="862" t="s">
        <v>365</v>
      </c>
      <c r="G4" s="863"/>
      <c r="H4" s="864"/>
      <c r="I4" s="862" t="s">
        <v>366</v>
      </c>
      <c r="J4" s="863"/>
      <c r="K4" s="864"/>
      <c r="L4" s="862" t="s">
        <v>367</v>
      </c>
      <c r="M4" s="863"/>
      <c r="N4" s="864"/>
      <c r="O4" s="303"/>
      <c r="P4" s="264"/>
      <c r="Q4" s="264"/>
    </row>
    <row r="5" spans="1:17" ht="60">
      <c r="A5" s="859"/>
      <c r="B5" s="861"/>
      <c r="C5" s="271" t="s">
        <v>1</v>
      </c>
      <c r="D5" s="272" t="s">
        <v>2</v>
      </c>
      <c r="E5" s="273" t="s">
        <v>3</v>
      </c>
      <c r="F5" s="271" t="s">
        <v>1</v>
      </c>
      <c r="G5" s="272" t="s">
        <v>2</v>
      </c>
      <c r="H5" s="273" t="s">
        <v>3</v>
      </c>
      <c r="I5" s="271" t="s">
        <v>1</v>
      </c>
      <c r="J5" s="272" t="s">
        <v>2</v>
      </c>
      <c r="K5" s="273" t="s">
        <v>3</v>
      </c>
      <c r="L5" s="271" t="s">
        <v>1</v>
      </c>
      <c r="M5" s="272" t="s">
        <v>2</v>
      </c>
      <c r="N5" s="273" t="s">
        <v>3</v>
      </c>
      <c r="O5" s="304"/>
      <c r="P5" s="265"/>
      <c r="Q5" s="265"/>
    </row>
    <row r="6" spans="1:17" s="44" customFormat="1" ht="15" thickBot="1">
      <c r="A6" s="274">
        <v>1</v>
      </c>
      <c r="B6" s="275">
        <v>2</v>
      </c>
      <c r="C6" s="274">
        <v>3</v>
      </c>
      <c r="D6" s="276">
        <v>4</v>
      </c>
      <c r="E6" s="275" t="s">
        <v>243</v>
      </c>
      <c r="F6" s="274">
        <v>6</v>
      </c>
      <c r="G6" s="276">
        <v>7</v>
      </c>
      <c r="H6" s="275" t="s">
        <v>317</v>
      </c>
      <c r="I6" s="274">
        <v>9</v>
      </c>
      <c r="J6" s="276">
        <v>10</v>
      </c>
      <c r="K6" s="275" t="s">
        <v>320</v>
      </c>
      <c r="L6" s="274">
        <v>12</v>
      </c>
      <c r="M6" s="276">
        <v>13</v>
      </c>
      <c r="N6" s="275" t="s">
        <v>319</v>
      </c>
      <c r="O6" s="305"/>
      <c r="P6" s="266"/>
      <c r="Q6" s="266"/>
    </row>
    <row r="7" spans="1:17" ht="17.25" customHeight="1">
      <c r="A7" s="277" t="s">
        <v>106</v>
      </c>
      <c r="B7" s="278" t="s">
        <v>107</v>
      </c>
      <c r="C7" s="279">
        <v>18698</v>
      </c>
      <c r="D7" s="280">
        <v>167772</v>
      </c>
      <c r="E7" s="281">
        <f>D7/C7</f>
        <v>8.9727243555460472</v>
      </c>
      <c r="F7" s="279">
        <v>16794</v>
      </c>
      <c r="G7" s="280">
        <v>150731</v>
      </c>
      <c r="H7" s="281">
        <f>G7/F7</f>
        <v>8.9752887936167678</v>
      </c>
      <c r="I7" s="279">
        <v>16379</v>
      </c>
      <c r="J7" s="280">
        <v>144020</v>
      </c>
      <c r="K7" s="281">
        <v>8.7929666035777512</v>
      </c>
      <c r="L7" s="279">
        <v>14248</v>
      </c>
      <c r="M7" s="280">
        <v>134484</v>
      </c>
      <c r="N7" s="281">
        <f t="shared" ref="N7:N28" si="0">M7/L7</f>
        <v>9.4387984278495232</v>
      </c>
      <c r="O7" s="301"/>
      <c r="P7" s="262"/>
      <c r="Q7" s="267"/>
    </row>
    <row r="8" spans="1:17" ht="17.25" customHeight="1">
      <c r="A8" s="282" t="s">
        <v>108</v>
      </c>
      <c r="B8" s="283" t="s">
        <v>109</v>
      </c>
      <c r="C8" s="284">
        <v>34506</v>
      </c>
      <c r="D8" s="285">
        <v>277943</v>
      </c>
      <c r="E8" s="286">
        <f t="shared" ref="E8:E28" si="1">D8/C8</f>
        <v>8.0549179852779229</v>
      </c>
      <c r="F8" s="287">
        <v>34454</v>
      </c>
      <c r="G8" s="285">
        <v>276133</v>
      </c>
      <c r="H8" s="286">
        <f t="shared" ref="H8:H28" si="2">G8/F8</f>
        <v>8.0145411273001681</v>
      </c>
      <c r="I8" s="287">
        <v>34961</v>
      </c>
      <c r="J8" s="285">
        <v>279952</v>
      </c>
      <c r="K8" s="286">
        <v>8.0075512714167214</v>
      </c>
      <c r="L8" s="287">
        <v>35090</v>
      </c>
      <c r="M8" s="285">
        <v>280027</v>
      </c>
      <c r="N8" s="286">
        <f t="shared" si="0"/>
        <v>7.9802507836990593</v>
      </c>
      <c r="O8" s="301"/>
      <c r="P8" s="262"/>
      <c r="Q8" s="267"/>
    </row>
    <row r="9" spans="1:17" ht="29.25" customHeight="1">
      <c r="A9" s="282" t="s">
        <v>110</v>
      </c>
      <c r="B9" s="283" t="s">
        <v>111</v>
      </c>
      <c r="C9" s="284">
        <v>2282</v>
      </c>
      <c r="D9" s="285">
        <v>14224</v>
      </c>
      <c r="E9" s="286">
        <f t="shared" si="1"/>
        <v>6.2331288343558287</v>
      </c>
      <c r="F9" s="287">
        <v>2363</v>
      </c>
      <c r="G9" s="285">
        <v>14485</v>
      </c>
      <c r="H9" s="286">
        <f t="shared" si="2"/>
        <v>6.1299195937367754</v>
      </c>
      <c r="I9" s="287">
        <v>2474</v>
      </c>
      <c r="J9" s="285">
        <v>14965</v>
      </c>
      <c r="K9" s="286">
        <v>6.0489086499595794</v>
      </c>
      <c r="L9" s="287">
        <v>2386</v>
      </c>
      <c r="M9" s="285">
        <v>14106</v>
      </c>
      <c r="N9" s="286">
        <f t="shared" si="0"/>
        <v>5.9119865884325229</v>
      </c>
      <c r="O9" s="301"/>
      <c r="P9" s="262"/>
      <c r="Q9" s="267"/>
    </row>
    <row r="10" spans="1:17" ht="17.25" customHeight="1">
      <c r="A10" s="282" t="s">
        <v>112</v>
      </c>
      <c r="B10" s="283" t="s">
        <v>113</v>
      </c>
      <c r="C10" s="284">
        <v>4016</v>
      </c>
      <c r="D10" s="285">
        <v>25359</v>
      </c>
      <c r="E10" s="286">
        <f t="shared" si="1"/>
        <v>6.3144920318725104</v>
      </c>
      <c r="F10" s="287">
        <v>3906</v>
      </c>
      <c r="G10" s="285">
        <v>25104</v>
      </c>
      <c r="H10" s="286">
        <f t="shared" si="2"/>
        <v>6.4270353302611367</v>
      </c>
      <c r="I10" s="287">
        <v>4027</v>
      </c>
      <c r="J10" s="285">
        <v>26684</v>
      </c>
      <c r="K10" s="286">
        <v>6.626272659548051</v>
      </c>
      <c r="L10" s="287">
        <v>4109</v>
      </c>
      <c r="M10" s="285">
        <v>27234</v>
      </c>
      <c r="N10" s="286">
        <f t="shared" si="0"/>
        <v>6.6278899975663181</v>
      </c>
      <c r="O10" s="301"/>
      <c r="P10" s="262"/>
      <c r="Q10" s="267"/>
    </row>
    <row r="11" spans="1:17" ht="17.25" customHeight="1">
      <c r="A11" s="282" t="s">
        <v>114</v>
      </c>
      <c r="B11" s="283" t="s">
        <v>115</v>
      </c>
      <c r="C11" s="284">
        <v>25555</v>
      </c>
      <c r="D11" s="285">
        <v>779952</v>
      </c>
      <c r="E11" s="286">
        <f t="shared" si="1"/>
        <v>30.520524359225199</v>
      </c>
      <c r="F11" s="287">
        <v>24794</v>
      </c>
      <c r="G11" s="285">
        <v>757971</v>
      </c>
      <c r="H11" s="286">
        <f t="shared" si="2"/>
        <v>30.570742921674597</v>
      </c>
      <c r="I11" s="287">
        <v>24797</v>
      </c>
      <c r="J11" s="285">
        <v>757190</v>
      </c>
      <c r="K11" s="286">
        <v>30.535548655079243</v>
      </c>
      <c r="L11" s="287">
        <v>24707</v>
      </c>
      <c r="M11" s="285">
        <v>742933</v>
      </c>
      <c r="N11" s="286">
        <f t="shared" si="0"/>
        <v>30.06973732140689</v>
      </c>
      <c r="O11" s="301"/>
      <c r="P11" s="262"/>
      <c r="Q11" s="267"/>
    </row>
    <row r="12" spans="1:17" ht="17.25" customHeight="1">
      <c r="A12" s="282" t="s">
        <v>116</v>
      </c>
      <c r="B12" s="283" t="s">
        <v>117</v>
      </c>
      <c r="C12" s="284">
        <v>10632</v>
      </c>
      <c r="D12" s="285">
        <v>98472</v>
      </c>
      <c r="E12" s="286">
        <f t="shared" si="1"/>
        <v>9.2618510158013549</v>
      </c>
      <c r="F12" s="287">
        <v>9885</v>
      </c>
      <c r="G12" s="285">
        <v>98259</v>
      </c>
      <c r="H12" s="286">
        <f t="shared" si="2"/>
        <v>9.9402124430956</v>
      </c>
      <c r="I12" s="287">
        <v>9589</v>
      </c>
      <c r="J12" s="285">
        <v>94773</v>
      </c>
      <c r="K12" s="286">
        <v>9.8835123579101047</v>
      </c>
      <c r="L12" s="287">
        <v>8927</v>
      </c>
      <c r="M12" s="285">
        <v>80656</v>
      </c>
      <c r="N12" s="286">
        <f t="shared" si="0"/>
        <v>9.0350621709420853</v>
      </c>
      <c r="O12" s="301"/>
      <c r="P12" s="262"/>
      <c r="Q12" s="267"/>
    </row>
    <row r="13" spans="1:17" ht="17.25" customHeight="1">
      <c r="A13" s="282" t="s">
        <v>118</v>
      </c>
      <c r="B13" s="283" t="s">
        <v>119</v>
      </c>
      <c r="C13" s="284">
        <v>2304</v>
      </c>
      <c r="D13" s="285">
        <v>8013</v>
      </c>
      <c r="E13" s="286">
        <f t="shared" si="1"/>
        <v>3.4778645833333335</v>
      </c>
      <c r="F13" s="287">
        <v>2336</v>
      </c>
      <c r="G13" s="285">
        <v>8030</v>
      </c>
      <c r="H13" s="286">
        <f t="shared" si="2"/>
        <v>3.4375</v>
      </c>
      <c r="I13" s="287">
        <v>2302</v>
      </c>
      <c r="J13" s="285">
        <v>8083</v>
      </c>
      <c r="K13" s="286">
        <v>3.511294526498697</v>
      </c>
      <c r="L13" s="287">
        <v>2200</v>
      </c>
      <c r="M13" s="285">
        <v>8188</v>
      </c>
      <c r="N13" s="286">
        <f t="shared" si="0"/>
        <v>3.7218181818181817</v>
      </c>
      <c r="O13" s="301"/>
      <c r="P13" s="262"/>
      <c r="Q13" s="267"/>
    </row>
    <row r="14" spans="1:17" ht="17.25" customHeight="1">
      <c r="A14" s="282" t="s">
        <v>120</v>
      </c>
      <c r="B14" s="283" t="s">
        <v>121</v>
      </c>
      <c r="C14" s="284">
        <v>1917</v>
      </c>
      <c r="D14" s="285">
        <v>11781</v>
      </c>
      <c r="E14" s="286">
        <f t="shared" si="1"/>
        <v>6.145539906103286</v>
      </c>
      <c r="F14" s="287">
        <v>2028</v>
      </c>
      <c r="G14" s="285">
        <v>12189</v>
      </c>
      <c r="H14" s="286">
        <f t="shared" si="2"/>
        <v>6.0103550295857993</v>
      </c>
      <c r="I14" s="287">
        <v>2190</v>
      </c>
      <c r="J14" s="285">
        <v>12841</v>
      </c>
      <c r="K14" s="286">
        <v>5.8634703196347031</v>
      </c>
      <c r="L14" s="287">
        <v>2312</v>
      </c>
      <c r="M14" s="285">
        <v>13532</v>
      </c>
      <c r="N14" s="286">
        <f t="shared" si="0"/>
        <v>5.8529411764705879</v>
      </c>
      <c r="O14" s="301"/>
      <c r="P14" s="262"/>
      <c r="Q14" s="267"/>
    </row>
    <row r="15" spans="1:17" ht="17.25" customHeight="1">
      <c r="A15" s="282" t="s">
        <v>122</v>
      </c>
      <c r="B15" s="283" t="s">
        <v>123</v>
      </c>
      <c r="C15" s="284">
        <v>61410</v>
      </c>
      <c r="D15" s="285">
        <v>412942</v>
      </c>
      <c r="E15" s="286">
        <f t="shared" si="1"/>
        <v>6.7243445692883892</v>
      </c>
      <c r="F15" s="287">
        <v>62416</v>
      </c>
      <c r="G15" s="285">
        <v>422825</v>
      </c>
      <c r="H15" s="286">
        <f t="shared" si="2"/>
        <v>6.7743046654703925</v>
      </c>
      <c r="I15" s="287">
        <v>61528</v>
      </c>
      <c r="J15" s="285">
        <v>417902</v>
      </c>
      <c r="K15" s="286">
        <v>6.792062150565596</v>
      </c>
      <c r="L15" s="287">
        <v>59692</v>
      </c>
      <c r="M15" s="285">
        <v>407214</v>
      </c>
      <c r="N15" s="286">
        <f t="shared" si="0"/>
        <v>6.8219191851504393</v>
      </c>
      <c r="O15" s="301"/>
      <c r="P15" s="262"/>
      <c r="Q15" s="267"/>
    </row>
    <row r="16" spans="1:17" ht="17.25" customHeight="1">
      <c r="A16" s="282" t="s">
        <v>124</v>
      </c>
      <c r="B16" s="283" t="s">
        <v>125</v>
      </c>
      <c r="C16" s="284">
        <v>29841</v>
      </c>
      <c r="D16" s="285">
        <v>187732</v>
      </c>
      <c r="E16" s="286">
        <f t="shared" si="1"/>
        <v>6.29107603632586</v>
      </c>
      <c r="F16" s="287">
        <v>32240</v>
      </c>
      <c r="G16" s="285">
        <v>201515</v>
      </c>
      <c r="H16" s="286">
        <f t="shared" si="2"/>
        <v>6.2504652605459059</v>
      </c>
      <c r="I16" s="287">
        <v>33011</v>
      </c>
      <c r="J16" s="285">
        <v>204640</v>
      </c>
      <c r="K16" s="286">
        <v>6.1991457392990217</v>
      </c>
      <c r="L16" s="287">
        <v>32780</v>
      </c>
      <c r="M16" s="285">
        <v>202526</v>
      </c>
      <c r="N16" s="286">
        <f t="shared" si="0"/>
        <v>6.1783404514948135</v>
      </c>
      <c r="O16" s="301"/>
      <c r="P16" s="262"/>
      <c r="Q16" s="267"/>
    </row>
    <row r="17" spans="1:17" ht="17.25" customHeight="1">
      <c r="A17" s="282" t="s">
        <v>126</v>
      </c>
      <c r="B17" s="283" t="s">
        <v>127</v>
      </c>
      <c r="C17" s="284">
        <v>28006</v>
      </c>
      <c r="D17" s="285">
        <v>149514</v>
      </c>
      <c r="E17" s="286">
        <f t="shared" si="1"/>
        <v>5.3386417196315072</v>
      </c>
      <c r="F17" s="287">
        <v>27256</v>
      </c>
      <c r="G17" s="285">
        <v>154225</v>
      </c>
      <c r="H17" s="286">
        <f t="shared" si="2"/>
        <v>5.6583871441150571</v>
      </c>
      <c r="I17" s="287">
        <v>27463</v>
      </c>
      <c r="J17" s="285">
        <v>153443</v>
      </c>
      <c r="K17" s="286">
        <v>5.5872628627608059</v>
      </c>
      <c r="L17" s="287">
        <v>26261</v>
      </c>
      <c r="M17" s="285">
        <v>148272</v>
      </c>
      <c r="N17" s="286">
        <f t="shared" si="0"/>
        <v>5.6460911617988652</v>
      </c>
      <c r="O17" s="301"/>
      <c r="P17" s="262"/>
      <c r="Q17" s="267"/>
    </row>
    <row r="18" spans="1:17" ht="17.25" customHeight="1">
      <c r="A18" s="282" t="s">
        <v>128</v>
      </c>
      <c r="B18" s="283" t="s">
        <v>129</v>
      </c>
      <c r="C18" s="284">
        <v>4414</v>
      </c>
      <c r="D18" s="285">
        <v>33668</v>
      </c>
      <c r="E18" s="286">
        <f t="shared" si="1"/>
        <v>7.6275487086542819</v>
      </c>
      <c r="F18" s="287">
        <v>4216</v>
      </c>
      <c r="G18" s="285">
        <v>35377</v>
      </c>
      <c r="H18" s="286">
        <f t="shared" si="2"/>
        <v>8.3911290322580641</v>
      </c>
      <c r="I18" s="287">
        <v>4407</v>
      </c>
      <c r="J18" s="285">
        <v>34889</v>
      </c>
      <c r="K18" s="286">
        <v>7.9167233945995008</v>
      </c>
      <c r="L18" s="287">
        <v>3991</v>
      </c>
      <c r="M18" s="285">
        <v>35777</v>
      </c>
      <c r="N18" s="286">
        <f t="shared" si="0"/>
        <v>8.9644199448759707</v>
      </c>
      <c r="O18" s="301"/>
      <c r="P18" s="262"/>
      <c r="Q18" s="267"/>
    </row>
    <row r="19" spans="1:17" ht="17.25" customHeight="1">
      <c r="A19" s="282" t="s">
        <v>130</v>
      </c>
      <c r="B19" s="283" t="s">
        <v>131</v>
      </c>
      <c r="C19" s="284">
        <v>15506</v>
      </c>
      <c r="D19" s="285">
        <v>133393</v>
      </c>
      <c r="E19" s="286">
        <f t="shared" si="1"/>
        <v>8.602669934219012</v>
      </c>
      <c r="F19" s="287">
        <v>16501</v>
      </c>
      <c r="G19" s="285">
        <v>143991</v>
      </c>
      <c r="H19" s="286">
        <f t="shared" si="2"/>
        <v>8.7261984122174407</v>
      </c>
      <c r="I19" s="287">
        <v>17312</v>
      </c>
      <c r="J19" s="285">
        <v>150894</v>
      </c>
      <c r="K19" s="286">
        <v>8.7161506469500925</v>
      </c>
      <c r="L19" s="287">
        <v>17315</v>
      </c>
      <c r="M19" s="285">
        <v>149034</v>
      </c>
      <c r="N19" s="286">
        <f t="shared" si="0"/>
        <v>8.6072191741264792</v>
      </c>
      <c r="O19" s="301"/>
      <c r="P19" s="262"/>
      <c r="Q19" s="267"/>
    </row>
    <row r="20" spans="1:17" ht="17.25" customHeight="1">
      <c r="A20" s="282" t="s">
        <v>132</v>
      </c>
      <c r="B20" s="283" t="s">
        <v>133</v>
      </c>
      <c r="C20" s="284">
        <v>16337</v>
      </c>
      <c r="D20" s="285">
        <v>84362</v>
      </c>
      <c r="E20" s="286">
        <f t="shared" si="1"/>
        <v>5.1638611740221583</v>
      </c>
      <c r="F20" s="287">
        <v>16099</v>
      </c>
      <c r="G20" s="285">
        <v>83995</v>
      </c>
      <c r="H20" s="286">
        <f t="shared" si="2"/>
        <v>5.2174048077520343</v>
      </c>
      <c r="I20" s="287">
        <v>16392</v>
      </c>
      <c r="J20" s="285">
        <v>87855</v>
      </c>
      <c r="K20" s="286">
        <v>5.3596266471449487</v>
      </c>
      <c r="L20" s="287">
        <v>15181</v>
      </c>
      <c r="M20" s="285">
        <v>82944</v>
      </c>
      <c r="N20" s="286">
        <f t="shared" si="0"/>
        <v>5.4636716948817599</v>
      </c>
      <c r="O20" s="301"/>
      <c r="P20" s="262"/>
      <c r="Q20" s="267"/>
    </row>
    <row r="21" spans="1:17" ht="17.25" customHeight="1">
      <c r="A21" s="282" t="s">
        <v>134</v>
      </c>
      <c r="B21" s="283" t="s">
        <v>135</v>
      </c>
      <c r="C21" s="284">
        <v>30380</v>
      </c>
      <c r="D21" s="285">
        <v>116295</v>
      </c>
      <c r="E21" s="286">
        <f t="shared" si="1"/>
        <v>3.8280118499012508</v>
      </c>
      <c r="F21" s="287">
        <v>30120</v>
      </c>
      <c r="G21" s="285">
        <v>114772</v>
      </c>
      <c r="H21" s="286">
        <f t="shared" si="2"/>
        <v>3.8104913678618857</v>
      </c>
      <c r="I21" s="287">
        <v>29741</v>
      </c>
      <c r="J21" s="285">
        <v>110356</v>
      </c>
      <c r="K21" s="286">
        <v>3.7105679028949936</v>
      </c>
      <c r="L21" s="287">
        <v>28383</v>
      </c>
      <c r="M21" s="285">
        <v>104653</v>
      </c>
      <c r="N21" s="286">
        <f t="shared" si="0"/>
        <v>3.6871718986717403</v>
      </c>
      <c r="O21" s="301"/>
      <c r="P21" s="262"/>
      <c r="Q21" s="267"/>
    </row>
    <row r="22" spans="1:17" ht="17.25" customHeight="1">
      <c r="A22" s="282" t="s">
        <v>136</v>
      </c>
      <c r="B22" s="283" t="s">
        <v>137</v>
      </c>
      <c r="C22" s="284">
        <v>2852</v>
      </c>
      <c r="D22" s="285">
        <v>28469</v>
      </c>
      <c r="E22" s="286">
        <f t="shared" si="1"/>
        <v>9.9821178120617109</v>
      </c>
      <c r="F22" s="287">
        <v>3203</v>
      </c>
      <c r="G22" s="285">
        <v>30276</v>
      </c>
      <c r="H22" s="286">
        <f t="shared" si="2"/>
        <v>9.4523883858882289</v>
      </c>
      <c r="I22" s="287">
        <v>3250</v>
      </c>
      <c r="J22" s="285">
        <v>29082</v>
      </c>
      <c r="K22" s="286">
        <v>8.9483076923076919</v>
      </c>
      <c r="L22" s="287">
        <v>2857</v>
      </c>
      <c r="M22" s="285">
        <v>27395</v>
      </c>
      <c r="N22" s="286">
        <f t="shared" si="0"/>
        <v>9.588729436471823</v>
      </c>
      <c r="O22" s="301"/>
      <c r="P22" s="262"/>
      <c r="Q22" s="267"/>
    </row>
    <row r="23" spans="1:17" ht="17.25" customHeight="1">
      <c r="A23" s="282" t="s">
        <v>138</v>
      </c>
      <c r="B23" s="283" t="s">
        <v>139</v>
      </c>
      <c r="C23" s="284">
        <v>2216</v>
      </c>
      <c r="D23" s="285">
        <v>16227</v>
      </c>
      <c r="E23" s="286">
        <f t="shared" si="1"/>
        <v>7.3226534296028882</v>
      </c>
      <c r="F23" s="287">
        <v>2208</v>
      </c>
      <c r="G23" s="285">
        <v>17715</v>
      </c>
      <c r="H23" s="286">
        <f t="shared" si="2"/>
        <v>8.023097826086957</v>
      </c>
      <c r="I23" s="287">
        <v>2077</v>
      </c>
      <c r="J23" s="285">
        <v>16728</v>
      </c>
      <c r="K23" s="286">
        <v>8.0539239287433801</v>
      </c>
      <c r="L23" s="287">
        <v>1984</v>
      </c>
      <c r="M23" s="285">
        <v>15424</v>
      </c>
      <c r="N23" s="286">
        <f t="shared" si="0"/>
        <v>7.774193548387097</v>
      </c>
      <c r="O23" s="301"/>
      <c r="P23" s="262"/>
      <c r="Q23" s="267"/>
    </row>
    <row r="24" spans="1:17" ht="30" customHeight="1">
      <c r="A24" s="282" t="s">
        <v>140</v>
      </c>
      <c r="B24" s="283" t="s">
        <v>368</v>
      </c>
      <c r="C24" s="284">
        <v>841</v>
      </c>
      <c r="D24" s="285">
        <v>3692</v>
      </c>
      <c r="E24" s="286">
        <f t="shared" si="1"/>
        <v>4.3900118906064209</v>
      </c>
      <c r="F24" s="287">
        <v>793</v>
      </c>
      <c r="G24" s="285">
        <v>3336</v>
      </c>
      <c r="H24" s="286">
        <f t="shared" si="2"/>
        <v>4.2068095838587638</v>
      </c>
      <c r="I24" s="287">
        <v>843</v>
      </c>
      <c r="J24" s="285">
        <v>3888</v>
      </c>
      <c r="K24" s="286">
        <v>4.6120996441281141</v>
      </c>
      <c r="L24" s="287">
        <v>942</v>
      </c>
      <c r="M24" s="285">
        <v>4519</v>
      </c>
      <c r="N24" s="286">
        <f t="shared" si="0"/>
        <v>4.7972399150743099</v>
      </c>
      <c r="O24" s="301"/>
      <c r="P24" s="262"/>
      <c r="Q24" s="267"/>
    </row>
    <row r="25" spans="1:17" ht="17.25" customHeight="1">
      <c r="A25" s="282" t="s">
        <v>142</v>
      </c>
      <c r="B25" s="283" t="s">
        <v>143</v>
      </c>
      <c r="C25" s="284">
        <v>29398</v>
      </c>
      <c r="D25" s="285">
        <v>197787</v>
      </c>
      <c r="E25" s="286">
        <f t="shared" si="1"/>
        <v>6.7279066603170286</v>
      </c>
      <c r="F25" s="287">
        <v>28316</v>
      </c>
      <c r="G25" s="285">
        <v>196481</v>
      </c>
      <c r="H25" s="286">
        <f t="shared" si="2"/>
        <v>6.9388684842491877</v>
      </c>
      <c r="I25" s="287">
        <v>28414</v>
      </c>
      <c r="J25" s="285">
        <v>192760</v>
      </c>
      <c r="K25" s="286">
        <v>6.783979728302949</v>
      </c>
      <c r="L25" s="287">
        <v>27511</v>
      </c>
      <c r="M25" s="285">
        <v>190268</v>
      </c>
      <c r="N25" s="286">
        <f t="shared" si="0"/>
        <v>6.9160699356620992</v>
      </c>
      <c r="O25" s="301"/>
      <c r="P25" s="262"/>
      <c r="Q25" s="267"/>
    </row>
    <row r="26" spans="1:17" ht="17.25" customHeight="1">
      <c r="A26" s="282" t="s">
        <v>144</v>
      </c>
      <c r="B26" s="283" t="s">
        <v>145</v>
      </c>
      <c r="C26" s="284">
        <v>46</v>
      </c>
      <c r="D26" s="285">
        <v>166</v>
      </c>
      <c r="E26" s="286">
        <f t="shared" si="1"/>
        <v>3.6086956521739131</v>
      </c>
      <c r="F26" s="284">
        <v>19</v>
      </c>
      <c r="G26" s="285">
        <v>81</v>
      </c>
      <c r="H26" s="286">
        <f t="shared" si="2"/>
        <v>4.2631578947368425</v>
      </c>
      <c r="I26" s="284">
        <v>15</v>
      </c>
      <c r="J26" s="285">
        <v>45</v>
      </c>
      <c r="K26" s="286">
        <v>3</v>
      </c>
      <c r="L26" s="284">
        <v>11</v>
      </c>
      <c r="M26" s="285">
        <v>24</v>
      </c>
      <c r="N26" s="286">
        <f t="shared" si="0"/>
        <v>2.1818181818181817</v>
      </c>
      <c r="O26" s="301"/>
      <c r="P26" s="262"/>
      <c r="Q26" s="267"/>
    </row>
    <row r="27" spans="1:17" ht="31.5" customHeight="1" thickBot="1">
      <c r="A27" s="288" t="s">
        <v>146</v>
      </c>
      <c r="B27" s="289" t="s">
        <v>147</v>
      </c>
      <c r="C27" s="290">
        <v>1544</v>
      </c>
      <c r="D27" s="291">
        <v>10664</v>
      </c>
      <c r="E27" s="292">
        <f t="shared" si="1"/>
        <v>6.9067357512953365</v>
      </c>
      <c r="F27" s="290">
        <v>1641</v>
      </c>
      <c r="G27" s="291">
        <v>7159</v>
      </c>
      <c r="H27" s="292">
        <f t="shared" si="2"/>
        <v>4.3625837903717244</v>
      </c>
      <c r="I27" s="290">
        <v>1831</v>
      </c>
      <c r="J27" s="291">
        <v>8461</v>
      </c>
      <c r="K27" s="292">
        <v>4.6209721463681053</v>
      </c>
      <c r="L27" s="290">
        <v>1151</v>
      </c>
      <c r="M27" s="291">
        <v>4121</v>
      </c>
      <c r="N27" s="292">
        <f t="shared" si="0"/>
        <v>3.5803649000868809</v>
      </c>
      <c r="O27" s="301"/>
      <c r="P27" s="262"/>
      <c r="Q27" s="267"/>
    </row>
    <row r="28" spans="1:17" ht="15.75" thickBot="1">
      <c r="A28" s="856" t="s">
        <v>148</v>
      </c>
      <c r="B28" s="857"/>
      <c r="C28" s="293">
        <v>322701</v>
      </c>
      <c r="D28" s="294">
        <f>SUM(D7:D27)</f>
        <v>2758427</v>
      </c>
      <c r="E28" s="295">
        <f t="shared" si="1"/>
        <v>8.5479344656508651</v>
      </c>
      <c r="F28" s="293">
        <v>321588</v>
      </c>
      <c r="G28" s="294">
        <v>2754650</v>
      </c>
      <c r="H28" s="295">
        <f t="shared" si="2"/>
        <v>8.5657735985173584</v>
      </c>
      <c r="I28" s="293">
        <v>323003</v>
      </c>
      <c r="J28" s="294">
        <v>2749451</v>
      </c>
      <c r="K28" s="295">
        <v>8.5121531378965525</v>
      </c>
      <c r="L28" s="293">
        <f>SUM(L7:L27)</f>
        <v>312038</v>
      </c>
      <c r="M28" s="294">
        <f>SUM(M7:M27)</f>
        <v>2673331</v>
      </c>
      <c r="N28" s="295">
        <f t="shared" si="0"/>
        <v>8.5673251334773326</v>
      </c>
      <c r="O28" s="302"/>
      <c r="P28" s="268"/>
      <c r="Q28" s="268"/>
    </row>
    <row r="29" spans="1:17" ht="14.25">
      <c r="A29" s="296"/>
      <c r="B29" s="296"/>
      <c r="C29" s="297"/>
      <c r="D29" s="296"/>
      <c r="E29" s="296"/>
      <c r="F29" s="297"/>
      <c r="G29" s="296"/>
      <c r="H29" s="296"/>
      <c r="I29" s="297"/>
      <c r="J29" s="296"/>
      <c r="K29" s="296"/>
      <c r="L29" s="297"/>
      <c r="M29" s="296"/>
      <c r="N29" s="296"/>
      <c r="O29" s="296"/>
      <c r="Q29" s="269"/>
    </row>
    <row r="30" spans="1:17" s="14" customFormat="1" ht="14.25">
      <c r="A30" s="298" t="s">
        <v>369</v>
      </c>
      <c r="B30" s="298"/>
      <c r="C30" s="298"/>
      <c r="D30" s="298"/>
      <c r="E30" s="298"/>
      <c r="F30" s="299"/>
      <c r="G30" s="298"/>
      <c r="H30" s="298"/>
      <c r="I30" s="299"/>
      <c r="J30" s="298"/>
      <c r="K30" s="298"/>
      <c r="L30" s="299"/>
      <c r="M30" s="298"/>
      <c r="N30" s="298"/>
      <c r="O30" s="298"/>
      <c r="Q30" s="270"/>
    </row>
    <row r="31" spans="1:17" s="14" customFormat="1" ht="14.25">
      <c r="A31" s="854" t="s">
        <v>149</v>
      </c>
      <c r="B31" s="854"/>
      <c r="C31" s="854"/>
      <c r="D31" s="854"/>
      <c r="E31" s="854"/>
      <c r="F31" s="298"/>
      <c r="G31" s="298"/>
      <c r="H31" s="298"/>
      <c r="I31" s="298"/>
      <c r="J31" s="298"/>
      <c r="K31" s="298"/>
      <c r="L31" s="298"/>
      <c r="M31" s="298"/>
      <c r="N31" s="298"/>
      <c r="O31" s="298"/>
      <c r="Q31" s="270"/>
    </row>
    <row r="32" spans="1:17" s="14" customFormat="1" ht="14.25">
      <c r="A32" s="854" t="s">
        <v>150</v>
      </c>
      <c r="B32" s="854"/>
      <c r="C32" s="854"/>
      <c r="D32" s="854"/>
      <c r="E32" s="854"/>
      <c r="F32" s="298"/>
      <c r="G32" s="298"/>
      <c r="H32" s="298"/>
      <c r="I32" s="298"/>
      <c r="J32" s="298"/>
      <c r="K32" s="298"/>
      <c r="L32" s="298"/>
      <c r="M32" s="298"/>
      <c r="N32" s="298"/>
      <c r="O32" s="298"/>
      <c r="Q32" s="270"/>
    </row>
    <row r="33" spans="1:17" s="14" customFormat="1" ht="14.25" customHeight="1">
      <c r="A33" s="854" t="s">
        <v>151</v>
      </c>
      <c r="B33" s="854"/>
      <c r="C33" s="854"/>
      <c r="D33" s="854"/>
      <c r="E33" s="854"/>
      <c r="F33" s="298"/>
      <c r="G33" s="298"/>
      <c r="H33" s="298"/>
      <c r="I33" s="298"/>
      <c r="J33" s="298"/>
      <c r="K33" s="298"/>
      <c r="L33" s="298"/>
      <c r="M33" s="298"/>
      <c r="N33" s="298"/>
      <c r="O33" s="298"/>
      <c r="Q33" s="270"/>
    </row>
    <row r="34" spans="1:17" s="14" customFormat="1" ht="14.25">
      <c r="A34" s="854" t="s">
        <v>152</v>
      </c>
      <c r="B34" s="854"/>
      <c r="C34" s="854"/>
      <c r="D34" s="854"/>
      <c r="E34" s="854"/>
      <c r="F34" s="298"/>
      <c r="G34" s="298"/>
      <c r="H34" s="298"/>
      <c r="I34" s="298"/>
      <c r="J34" s="298"/>
      <c r="K34" s="298"/>
      <c r="L34" s="298"/>
      <c r="M34" s="298"/>
      <c r="N34" s="298"/>
      <c r="O34" s="298"/>
      <c r="Q34" s="270"/>
    </row>
    <row r="35" spans="1:17" s="14" customFormat="1" ht="14.25">
      <c r="A35" s="854" t="s">
        <v>153</v>
      </c>
      <c r="B35" s="854"/>
      <c r="C35" s="854"/>
      <c r="D35" s="854"/>
      <c r="E35" s="854"/>
      <c r="F35" s="298"/>
      <c r="G35" s="298"/>
      <c r="H35" s="298"/>
      <c r="I35" s="298"/>
      <c r="J35" s="298"/>
      <c r="K35" s="298"/>
      <c r="L35" s="298"/>
      <c r="M35" s="298"/>
      <c r="N35" s="298"/>
      <c r="O35" s="298"/>
      <c r="Q35" s="270"/>
    </row>
    <row r="36" spans="1:17" s="14" customFormat="1" ht="14.25">
      <c r="A36" s="854" t="s">
        <v>154</v>
      </c>
      <c r="B36" s="854"/>
      <c r="C36" s="854"/>
      <c r="D36" s="854"/>
      <c r="E36" s="854"/>
      <c r="F36" s="298"/>
      <c r="G36" s="298"/>
      <c r="H36" s="298"/>
      <c r="I36" s="298"/>
      <c r="J36" s="298"/>
      <c r="K36" s="298"/>
      <c r="L36" s="298"/>
      <c r="M36" s="298"/>
      <c r="N36" s="298"/>
      <c r="O36" s="298"/>
      <c r="Q36" s="270"/>
    </row>
    <row r="37" spans="1:17" s="14" customFormat="1" ht="15" customHeight="1">
      <c r="A37" s="300"/>
      <c r="B37" s="300"/>
      <c r="C37" s="300"/>
      <c r="D37" s="300"/>
      <c r="E37" s="300"/>
      <c r="F37" s="298"/>
      <c r="G37" s="298"/>
      <c r="H37" s="298"/>
      <c r="I37" s="298"/>
      <c r="J37" s="298"/>
      <c r="K37" s="298"/>
      <c r="L37" s="298"/>
      <c r="M37" s="298"/>
      <c r="N37" s="298"/>
      <c r="O37" s="298"/>
      <c r="Q37" s="270"/>
    </row>
    <row r="38" spans="1:17" s="14" customFormat="1" ht="17.25" customHeight="1">
      <c r="A38" s="298" t="s">
        <v>485</v>
      </c>
      <c r="B38" s="298"/>
      <c r="C38" s="298"/>
      <c r="D38" s="298"/>
      <c r="E38" s="298"/>
      <c r="F38" s="298"/>
      <c r="G38" s="298"/>
      <c r="H38" s="298"/>
      <c r="I38" s="298"/>
      <c r="J38" s="298"/>
      <c r="K38" s="298"/>
      <c r="L38" s="298"/>
      <c r="M38" s="298"/>
      <c r="N38" s="298"/>
      <c r="O38" s="298"/>
    </row>
    <row r="39" spans="1:17" s="14" customFormat="1" ht="19.5" customHeight="1">
      <c r="A39" s="298" t="s">
        <v>486</v>
      </c>
      <c r="B39" s="298"/>
      <c r="C39" s="298"/>
      <c r="D39" s="298"/>
      <c r="E39" s="298"/>
      <c r="F39" s="298"/>
      <c r="G39" s="298"/>
      <c r="H39" s="298"/>
      <c r="I39" s="298"/>
      <c r="J39" s="298"/>
      <c r="K39" s="298"/>
      <c r="L39" s="298"/>
      <c r="M39" s="298"/>
      <c r="N39" s="298"/>
      <c r="O39" s="298"/>
    </row>
  </sheetData>
  <mergeCells count="14">
    <mergeCell ref="A36:E36"/>
    <mergeCell ref="A1:N1"/>
    <mergeCell ref="A28:B28"/>
    <mergeCell ref="A31:E31"/>
    <mergeCell ref="A32:E32"/>
    <mergeCell ref="A33:E33"/>
    <mergeCell ref="A34:E34"/>
    <mergeCell ref="A35:E35"/>
    <mergeCell ref="A4:A5"/>
    <mergeCell ref="B4:B5"/>
    <mergeCell ref="C4:E4"/>
    <mergeCell ref="F4:H4"/>
    <mergeCell ref="I4:K4"/>
    <mergeCell ref="L4:N4"/>
  </mergeCells>
  <pageMargins left="0.25" right="0.25" top="0.75" bottom="0.75" header="0.3" footer="0.3"/>
  <pageSetup paperSize="9" scale="6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XFC35"/>
  <sheetViews>
    <sheetView topLeftCell="A22" zoomScaleNormal="100" workbookViewId="0">
      <selection sqref="A1:G1"/>
    </sheetView>
  </sheetViews>
  <sheetFormatPr defaultColWidth="0" defaultRowHeight="12.75" zeroHeight="1"/>
  <cols>
    <col min="1" max="1" width="9.85546875" style="49" customWidth="1"/>
    <col min="2" max="2" width="72.5703125" style="49" bestFit="1" customWidth="1"/>
    <col min="3" max="3" width="15.28515625" style="52" customWidth="1"/>
    <col min="4" max="5" width="15.28515625" style="49" customWidth="1"/>
    <col min="6" max="6" width="15.85546875" style="49" customWidth="1"/>
    <col min="7" max="7" width="15.28515625" style="49" customWidth="1"/>
    <col min="8" max="8" width="9" style="49" hidden="1"/>
    <col min="9" max="9" width="0.28515625" style="49" hidden="1"/>
    <col min="10" max="10" width="9.140625" style="49" hidden="1"/>
    <col min="11" max="11" width="2.140625" style="49" hidden="1"/>
    <col min="12" max="12" width="3.140625" style="49" hidden="1"/>
    <col min="13" max="13" width="3.28515625" style="49" hidden="1"/>
    <col min="14" max="14" width="4.28515625" style="49" hidden="1"/>
    <col min="15" max="16383" width="9.140625" style="49" hidden="1"/>
    <col min="16384" max="16384" width="1" style="49" customWidth="1"/>
  </cols>
  <sheetData>
    <row r="1" spans="1:14" s="46" customFormat="1" ht="33" customHeight="1">
      <c r="A1" s="865" t="s">
        <v>467</v>
      </c>
      <c r="B1" s="865"/>
      <c r="C1" s="865"/>
      <c r="D1" s="865"/>
      <c r="E1" s="865"/>
      <c r="F1" s="865"/>
      <c r="G1" s="865"/>
      <c r="H1" s="53"/>
      <c r="I1" s="53"/>
      <c r="J1" s="53"/>
      <c r="K1" s="53"/>
      <c r="L1" s="53"/>
      <c r="M1" s="53"/>
      <c r="N1" s="53"/>
    </row>
    <row r="2" spans="1:14" s="36" customFormat="1">
      <c r="A2" s="36" t="s">
        <v>492</v>
      </c>
      <c r="C2" s="51"/>
      <c r="I2" s="37"/>
      <c r="J2" s="37"/>
      <c r="K2" s="37"/>
      <c r="L2" s="37"/>
      <c r="M2" s="37"/>
      <c r="N2" s="37"/>
    </row>
    <row r="3" spans="1:14" s="36" customFormat="1">
      <c r="C3" s="51"/>
      <c r="I3" s="37"/>
      <c r="J3" s="37"/>
      <c r="K3" s="37"/>
      <c r="L3" s="37"/>
      <c r="M3" s="37"/>
      <c r="N3" s="37"/>
    </row>
    <row r="4" spans="1:14" s="47" customFormat="1" ht="90">
      <c r="A4" s="306" t="s">
        <v>311</v>
      </c>
      <c r="B4" s="307" t="s">
        <v>105</v>
      </c>
      <c r="C4" s="307" t="s">
        <v>1</v>
      </c>
      <c r="D4" s="306" t="s">
        <v>2</v>
      </c>
      <c r="E4" s="306" t="s">
        <v>312</v>
      </c>
      <c r="F4" s="306" t="s">
        <v>313</v>
      </c>
      <c r="G4" s="307" t="s">
        <v>314</v>
      </c>
    </row>
    <row r="5" spans="1:14" s="48" customFormat="1" ht="14.25">
      <c r="A5" s="308">
        <v>1</v>
      </c>
      <c r="B5" s="309">
        <v>2</v>
      </c>
      <c r="C5" s="309">
        <v>3</v>
      </c>
      <c r="D5" s="308">
        <v>4</v>
      </c>
      <c r="E5" s="308">
        <v>5</v>
      </c>
      <c r="F5" s="308" t="s">
        <v>247</v>
      </c>
      <c r="G5" s="309" t="s">
        <v>248</v>
      </c>
    </row>
    <row r="6" spans="1:14" ht="14.25">
      <c r="A6" s="310" t="s">
        <v>106</v>
      </c>
      <c r="B6" s="310" t="s">
        <v>107</v>
      </c>
      <c r="C6" s="697">
        <v>14248</v>
      </c>
      <c r="D6" s="697">
        <v>134484</v>
      </c>
      <c r="E6" s="697">
        <v>6524346</v>
      </c>
      <c r="F6" s="697">
        <f>ROUND(E6/C6,0)</f>
        <v>458</v>
      </c>
      <c r="G6" s="697">
        <f>ROUND(E6/D6,0)</f>
        <v>49</v>
      </c>
    </row>
    <row r="7" spans="1:14" ht="14.25">
      <c r="A7" s="310" t="s">
        <v>108</v>
      </c>
      <c r="B7" s="310" t="s">
        <v>109</v>
      </c>
      <c r="C7" s="697">
        <v>35090</v>
      </c>
      <c r="D7" s="697">
        <v>280027</v>
      </c>
      <c r="E7" s="697">
        <v>25488249</v>
      </c>
      <c r="F7" s="697">
        <f t="shared" ref="F7:F27" si="0">ROUND(E7/C7,0)</f>
        <v>726</v>
      </c>
      <c r="G7" s="697">
        <f t="shared" ref="G7:G27" si="1">ROUND(E7/D7,0)</f>
        <v>91</v>
      </c>
    </row>
    <row r="8" spans="1:14" ht="14.25">
      <c r="A8" s="310" t="s">
        <v>110</v>
      </c>
      <c r="B8" s="310" t="s">
        <v>111</v>
      </c>
      <c r="C8" s="697">
        <v>2386</v>
      </c>
      <c r="D8" s="697">
        <v>14106</v>
      </c>
      <c r="E8" s="697">
        <v>706531</v>
      </c>
      <c r="F8" s="698">
        <f t="shared" si="0"/>
        <v>296</v>
      </c>
      <c r="G8" s="697">
        <f t="shared" si="1"/>
        <v>50</v>
      </c>
    </row>
    <row r="9" spans="1:14" ht="14.25">
      <c r="A9" s="310" t="s">
        <v>112</v>
      </c>
      <c r="B9" s="310" t="s">
        <v>113</v>
      </c>
      <c r="C9" s="697">
        <v>4109</v>
      </c>
      <c r="D9" s="697">
        <v>27234</v>
      </c>
      <c r="E9" s="697">
        <v>1720227</v>
      </c>
      <c r="F9" s="698">
        <f t="shared" si="0"/>
        <v>419</v>
      </c>
      <c r="G9" s="697">
        <f t="shared" si="1"/>
        <v>63</v>
      </c>
    </row>
    <row r="10" spans="1:14" ht="14.25">
      <c r="A10" s="310" t="s">
        <v>114</v>
      </c>
      <c r="B10" s="310" t="s">
        <v>115</v>
      </c>
      <c r="C10" s="697">
        <v>24707</v>
      </c>
      <c r="D10" s="697">
        <v>742933</v>
      </c>
      <c r="E10" s="699">
        <v>24287675</v>
      </c>
      <c r="F10" s="698">
        <f t="shared" si="0"/>
        <v>983</v>
      </c>
      <c r="G10" s="698">
        <f t="shared" si="1"/>
        <v>33</v>
      </c>
    </row>
    <row r="11" spans="1:14" ht="14.25">
      <c r="A11" s="310" t="s">
        <v>116</v>
      </c>
      <c r="B11" s="310" t="s">
        <v>117</v>
      </c>
      <c r="C11" s="697">
        <v>8927</v>
      </c>
      <c r="D11" s="697">
        <v>80656</v>
      </c>
      <c r="E11" s="697">
        <v>3972895</v>
      </c>
      <c r="F11" s="698">
        <f t="shared" si="0"/>
        <v>445</v>
      </c>
      <c r="G11" s="698">
        <f t="shared" si="1"/>
        <v>49</v>
      </c>
    </row>
    <row r="12" spans="1:14" ht="14.25">
      <c r="A12" s="310" t="s">
        <v>118</v>
      </c>
      <c r="B12" s="310" t="s">
        <v>119</v>
      </c>
      <c r="C12" s="697">
        <v>2200</v>
      </c>
      <c r="D12" s="697">
        <v>8188</v>
      </c>
      <c r="E12" s="697">
        <v>832271</v>
      </c>
      <c r="F12" s="698">
        <f t="shared" si="0"/>
        <v>378</v>
      </c>
      <c r="G12" s="698">
        <f t="shared" si="1"/>
        <v>102</v>
      </c>
    </row>
    <row r="13" spans="1:14" ht="14.25">
      <c r="A13" s="310" t="s">
        <v>120</v>
      </c>
      <c r="B13" s="310" t="s">
        <v>121</v>
      </c>
      <c r="C13" s="697">
        <v>2312</v>
      </c>
      <c r="D13" s="697">
        <v>13532</v>
      </c>
      <c r="E13" s="697">
        <v>1082079</v>
      </c>
      <c r="F13" s="698">
        <f t="shared" si="0"/>
        <v>468</v>
      </c>
      <c r="G13" s="698">
        <f t="shared" si="1"/>
        <v>80</v>
      </c>
    </row>
    <row r="14" spans="1:14" ht="14.25">
      <c r="A14" s="310" t="s">
        <v>122</v>
      </c>
      <c r="B14" s="310" t="s">
        <v>123</v>
      </c>
      <c r="C14" s="697">
        <v>59692</v>
      </c>
      <c r="D14" s="697">
        <v>407214</v>
      </c>
      <c r="E14" s="697">
        <v>57328016</v>
      </c>
      <c r="F14" s="698">
        <f t="shared" si="0"/>
        <v>960</v>
      </c>
      <c r="G14" s="698">
        <f t="shared" si="1"/>
        <v>141</v>
      </c>
    </row>
    <row r="15" spans="1:14" ht="14.25">
      <c r="A15" s="310" t="s">
        <v>124</v>
      </c>
      <c r="B15" s="310" t="s">
        <v>125</v>
      </c>
      <c r="C15" s="697">
        <v>32780</v>
      </c>
      <c r="D15" s="697">
        <v>202526</v>
      </c>
      <c r="E15" s="697">
        <v>8789412</v>
      </c>
      <c r="F15" s="698">
        <f t="shared" si="0"/>
        <v>268</v>
      </c>
      <c r="G15" s="698">
        <f t="shared" si="1"/>
        <v>43</v>
      </c>
    </row>
    <row r="16" spans="1:14" ht="14.25">
      <c r="A16" s="310" t="s">
        <v>126</v>
      </c>
      <c r="B16" s="310" t="s">
        <v>127</v>
      </c>
      <c r="C16" s="697">
        <v>26261</v>
      </c>
      <c r="D16" s="697">
        <v>148272</v>
      </c>
      <c r="E16" s="697">
        <v>11117865</v>
      </c>
      <c r="F16" s="698">
        <f t="shared" si="0"/>
        <v>423</v>
      </c>
      <c r="G16" s="697">
        <f t="shared" si="1"/>
        <v>75</v>
      </c>
    </row>
    <row r="17" spans="1:7" ht="14.25">
      <c r="A17" s="310" t="s">
        <v>128</v>
      </c>
      <c r="B17" s="310" t="s">
        <v>129</v>
      </c>
      <c r="C17" s="697">
        <v>3991</v>
      </c>
      <c r="D17" s="697">
        <v>35777</v>
      </c>
      <c r="E17" s="697">
        <v>2649980</v>
      </c>
      <c r="F17" s="698">
        <f t="shared" si="0"/>
        <v>664</v>
      </c>
      <c r="G17" s="697">
        <f t="shared" si="1"/>
        <v>74</v>
      </c>
    </row>
    <row r="18" spans="1:7" ht="14.25">
      <c r="A18" s="310" t="s">
        <v>130</v>
      </c>
      <c r="B18" s="310" t="s">
        <v>131</v>
      </c>
      <c r="C18" s="697">
        <v>17315</v>
      </c>
      <c r="D18" s="697">
        <v>149034</v>
      </c>
      <c r="E18" s="697">
        <v>14437746</v>
      </c>
      <c r="F18" s="698">
        <f t="shared" si="0"/>
        <v>834</v>
      </c>
      <c r="G18" s="697">
        <f t="shared" si="1"/>
        <v>97</v>
      </c>
    </row>
    <row r="19" spans="1:7" ht="14.25">
      <c r="A19" s="310" t="s">
        <v>132</v>
      </c>
      <c r="B19" s="310" t="s">
        <v>133</v>
      </c>
      <c r="C19" s="697">
        <v>15181</v>
      </c>
      <c r="D19" s="697">
        <v>82944</v>
      </c>
      <c r="E19" s="697">
        <v>5520424</v>
      </c>
      <c r="F19" s="698">
        <f t="shared" si="0"/>
        <v>364</v>
      </c>
      <c r="G19" s="697">
        <f t="shared" si="1"/>
        <v>67</v>
      </c>
    </row>
    <row r="20" spans="1:7" ht="14.25">
      <c r="A20" s="310" t="s">
        <v>134</v>
      </c>
      <c r="B20" s="310" t="s">
        <v>135</v>
      </c>
      <c r="C20" s="697">
        <v>28383</v>
      </c>
      <c r="D20" s="697">
        <v>104653</v>
      </c>
      <c r="E20" s="697">
        <v>10277510</v>
      </c>
      <c r="F20" s="698">
        <f t="shared" si="0"/>
        <v>362</v>
      </c>
      <c r="G20" s="697">
        <f t="shared" si="1"/>
        <v>98</v>
      </c>
    </row>
    <row r="21" spans="1:7" ht="14.25">
      <c r="A21" s="310" t="s">
        <v>136</v>
      </c>
      <c r="B21" s="310" t="s">
        <v>137</v>
      </c>
      <c r="C21" s="697">
        <v>2857</v>
      </c>
      <c r="D21" s="697">
        <v>27395</v>
      </c>
      <c r="E21" s="697">
        <v>4005609</v>
      </c>
      <c r="F21" s="698">
        <f t="shared" si="0"/>
        <v>1402</v>
      </c>
      <c r="G21" s="697">
        <f t="shared" si="1"/>
        <v>146</v>
      </c>
    </row>
    <row r="22" spans="1:7" ht="14.25">
      <c r="A22" s="310" t="s">
        <v>138</v>
      </c>
      <c r="B22" s="310" t="s">
        <v>139</v>
      </c>
      <c r="C22" s="697">
        <v>1984</v>
      </c>
      <c r="D22" s="697">
        <v>15424</v>
      </c>
      <c r="E22" s="697">
        <v>2904907</v>
      </c>
      <c r="F22" s="698">
        <f t="shared" si="0"/>
        <v>1464</v>
      </c>
      <c r="G22" s="699">
        <f t="shared" si="1"/>
        <v>188</v>
      </c>
    </row>
    <row r="23" spans="1:7" ht="14.25">
      <c r="A23" s="310" t="s">
        <v>140</v>
      </c>
      <c r="B23" s="310" t="s">
        <v>141</v>
      </c>
      <c r="C23" s="697">
        <v>942</v>
      </c>
      <c r="D23" s="697">
        <v>4519</v>
      </c>
      <c r="E23" s="697">
        <v>291568</v>
      </c>
      <c r="F23" s="698">
        <f t="shared" si="0"/>
        <v>310</v>
      </c>
      <c r="G23" s="699">
        <f t="shared" si="1"/>
        <v>65</v>
      </c>
    </row>
    <row r="24" spans="1:7" ht="14.25">
      <c r="A24" s="310" t="s">
        <v>142</v>
      </c>
      <c r="B24" s="310" t="s">
        <v>143</v>
      </c>
      <c r="C24" s="697">
        <v>27511</v>
      </c>
      <c r="D24" s="697">
        <v>190268</v>
      </c>
      <c r="E24" s="697">
        <v>17344247</v>
      </c>
      <c r="F24" s="698">
        <f t="shared" si="0"/>
        <v>630</v>
      </c>
      <c r="G24" s="699">
        <f t="shared" si="1"/>
        <v>91</v>
      </c>
    </row>
    <row r="25" spans="1:7" ht="14.25">
      <c r="A25" s="310" t="s">
        <v>144</v>
      </c>
      <c r="B25" s="310" t="s">
        <v>145</v>
      </c>
      <c r="C25" s="697">
        <v>11</v>
      </c>
      <c r="D25" s="697">
        <v>24</v>
      </c>
      <c r="E25" s="697">
        <v>2993</v>
      </c>
      <c r="F25" s="698">
        <f t="shared" si="0"/>
        <v>272</v>
      </c>
      <c r="G25" s="699">
        <f t="shared" si="1"/>
        <v>125</v>
      </c>
    </row>
    <row r="26" spans="1:7" ht="17.25" customHeight="1">
      <c r="A26" s="310" t="s">
        <v>146</v>
      </c>
      <c r="B26" s="310" t="s">
        <v>147</v>
      </c>
      <c r="C26" s="697">
        <v>1151</v>
      </c>
      <c r="D26" s="697">
        <v>4121</v>
      </c>
      <c r="E26" s="697">
        <v>794992</v>
      </c>
      <c r="F26" s="697">
        <f t="shared" si="0"/>
        <v>691</v>
      </c>
      <c r="G26" s="699">
        <f t="shared" si="1"/>
        <v>193</v>
      </c>
    </row>
    <row r="27" spans="1:7" ht="25.5" customHeight="1">
      <c r="A27" s="867" t="s">
        <v>249</v>
      </c>
      <c r="B27" s="868"/>
      <c r="C27" s="700">
        <v>312038</v>
      </c>
      <c r="D27" s="700">
        <v>2673331</v>
      </c>
      <c r="E27" s="700">
        <f>SUM(E6:E26)</f>
        <v>200079542</v>
      </c>
      <c r="F27" s="700">
        <f t="shared" si="0"/>
        <v>641</v>
      </c>
      <c r="G27" s="700">
        <f t="shared" si="1"/>
        <v>75</v>
      </c>
    </row>
    <row r="28" spans="1:7" ht="14.25">
      <c r="A28" s="311"/>
      <c r="B28" s="311"/>
      <c r="C28" s="312"/>
      <c r="D28" s="311"/>
      <c r="E28" s="311"/>
      <c r="F28" s="311"/>
      <c r="G28" s="311"/>
    </row>
    <row r="29" spans="1:7" ht="45" customHeight="1">
      <c r="A29" s="869" t="s">
        <v>371</v>
      </c>
      <c r="B29" s="869"/>
      <c r="C29" s="869"/>
      <c r="D29" s="869"/>
      <c r="E29" s="869"/>
      <c r="F29" s="869"/>
      <c r="G29" s="869"/>
    </row>
    <row r="30" spans="1:7" ht="9" customHeight="1">
      <c r="A30" s="311"/>
      <c r="B30" s="311"/>
      <c r="C30" s="312"/>
      <c r="D30" s="311"/>
      <c r="E30" s="311"/>
      <c r="F30" s="311"/>
      <c r="G30" s="311"/>
    </row>
    <row r="31" spans="1:7" s="50" customFormat="1" ht="66" customHeight="1">
      <c r="A31" s="866" t="s">
        <v>496</v>
      </c>
      <c r="B31" s="866"/>
      <c r="C31" s="866"/>
      <c r="D31" s="866"/>
      <c r="E31" s="866"/>
      <c r="F31" s="866"/>
      <c r="G31" s="866"/>
    </row>
    <row r="32" spans="1:7" s="50" customFormat="1" ht="51" customHeight="1">
      <c r="A32" s="866" t="s">
        <v>497</v>
      </c>
      <c r="B32" s="866"/>
      <c r="C32" s="866"/>
      <c r="D32" s="866"/>
      <c r="E32" s="866"/>
      <c r="F32" s="866"/>
      <c r="G32" s="866"/>
    </row>
    <row r="33" spans="1:7" s="50" customFormat="1" ht="45" customHeight="1">
      <c r="A33" s="866" t="s">
        <v>370</v>
      </c>
      <c r="B33" s="866"/>
      <c r="C33" s="866"/>
      <c r="D33" s="866"/>
      <c r="E33" s="866"/>
      <c r="F33" s="866"/>
      <c r="G33" s="866"/>
    </row>
    <row r="34" spans="1:7" s="50" customFormat="1" ht="45" customHeight="1">
      <c r="A34" s="866" t="s">
        <v>315</v>
      </c>
      <c r="B34" s="866"/>
      <c r="C34" s="866"/>
      <c r="D34" s="866"/>
      <c r="E34" s="866"/>
      <c r="F34" s="866"/>
      <c r="G34" s="866"/>
    </row>
    <row r="35" spans="1:7" ht="32.25" hidden="1" customHeight="1"/>
  </sheetData>
  <mergeCells count="7">
    <mergeCell ref="A1:G1"/>
    <mergeCell ref="A34:G34"/>
    <mergeCell ref="A27:B27"/>
    <mergeCell ref="A29:G29"/>
    <mergeCell ref="A31:G31"/>
    <mergeCell ref="A32:G32"/>
    <mergeCell ref="A33:G33"/>
  </mergeCells>
  <pageMargins left="0.31496062992125984" right="0.31496062992125984" top="0.15748031496062992" bottom="0.15748031496062992" header="0.31496062992125984" footer="0.31496062992125984"/>
  <pageSetup paperSize="9" scale="7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K16"/>
  <sheetViews>
    <sheetView topLeftCell="A10" zoomScaleNormal="100" workbookViewId="0">
      <selection sqref="A1:E1"/>
    </sheetView>
  </sheetViews>
  <sheetFormatPr defaultColWidth="0" defaultRowHeight="12.75" zeroHeight="1"/>
  <cols>
    <col min="1" max="1" width="27" style="2" customWidth="1"/>
    <col min="2" max="2" width="36.7109375" style="2" customWidth="1"/>
    <col min="3" max="5" width="20.85546875" style="2" customWidth="1"/>
    <col min="6" max="6" width="1" style="2" customWidth="1"/>
    <col min="7" max="7" width="10" style="2" hidden="1" customWidth="1"/>
    <col min="8" max="8" width="30.85546875" style="2" hidden="1" customWidth="1"/>
    <col min="9" max="9" width="15.28515625" style="2" hidden="1" customWidth="1"/>
    <col min="10" max="10" width="13.5703125" style="2" hidden="1" customWidth="1"/>
    <col min="11" max="11" width="16.28515625" style="2" hidden="1" customWidth="1"/>
    <col min="12" max="16384" width="9.140625" style="2" hidden="1"/>
  </cols>
  <sheetData>
    <row r="1" spans="1:8" s="3" customFormat="1" ht="41.25" customHeight="1">
      <c r="A1" s="871" t="s">
        <v>468</v>
      </c>
      <c r="B1" s="871"/>
      <c r="C1" s="871"/>
      <c r="D1" s="871"/>
      <c r="E1" s="871"/>
      <c r="F1" s="8"/>
      <c r="G1" s="8"/>
    </row>
    <row r="2" spans="1:8" s="11" customFormat="1">
      <c r="A2" s="11" t="s">
        <v>492</v>
      </c>
    </row>
    <row r="3" spans="1:8" s="11" customFormat="1"/>
    <row r="4" spans="1:8" s="4" customFormat="1" ht="75">
      <c r="A4" s="306" t="s">
        <v>155</v>
      </c>
      <c r="B4" s="307" t="s">
        <v>156</v>
      </c>
      <c r="C4" s="307" t="s">
        <v>1</v>
      </c>
      <c r="D4" s="306" t="s">
        <v>157</v>
      </c>
      <c r="E4" s="306" t="s">
        <v>158</v>
      </c>
      <c r="H4" s="54"/>
    </row>
    <row r="5" spans="1:8" s="33" customFormat="1" ht="28.5">
      <c r="A5" s="308">
        <v>1</v>
      </c>
      <c r="B5" s="309">
        <v>2</v>
      </c>
      <c r="C5" s="309">
        <v>3</v>
      </c>
      <c r="D5" s="308" t="s">
        <v>321</v>
      </c>
      <c r="E5" s="308" t="s">
        <v>322</v>
      </c>
    </row>
    <row r="6" spans="1:8" ht="28.5">
      <c r="A6" s="313" t="s">
        <v>159</v>
      </c>
      <c r="B6" s="314" t="s">
        <v>160</v>
      </c>
      <c r="C6" s="315">
        <v>293</v>
      </c>
      <c r="D6" s="316">
        <f t="shared" ref="D6:D12" si="0">C6/$C$12</f>
        <v>2.3507702182284981E-2</v>
      </c>
      <c r="E6" s="317">
        <f>C6/(1934379/100000)</f>
        <v>15.146979986858833</v>
      </c>
    </row>
    <row r="7" spans="1:8" ht="14.25">
      <c r="A7" s="313" t="s">
        <v>161</v>
      </c>
      <c r="B7" s="314" t="s">
        <v>162</v>
      </c>
      <c r="C7" s="315">
        <v>2028</v>
      </c>
      <c r="D7" s="316">
        <f t="shared" si="0"/>
        <v>0.16270860077021823</v>
      </c>
      <c r="E7" s="317">
        <f>C7/(1934379/100000)</f>
        <v>104.83984782713213</v>
      </c>
    </row>
    <row r="8" spans="1:8" ht="71.25">
      <c r="A8" s="313" t="s">
        <v>163</v>
      </c>
      <c r="B8" s="314" t="s">
        <v>164</v>
      </c>
      <c r="C8" s="315">
        <v>890</v>
      </c>
      <c r="D8" s="316">
        <f t="shared" si="0"/>
        <v>7.1405648267008986E-2</v>
      </c>
      <c r="E8" s="317">
        <f t="shared" ref="E8:E12" si="1">C8/(1934379/100000)</f>
        <v>46.009597912301572</v>
      </c>
    </row>
    <row r="9" spans="1:8" ht="14.25">
      <c r="A9" s="313" t="s">
        <v>165</v>
      </c>
      <c r="B9" s="314" t="s">
        <v>166</v>
      </c>
      <c r="C9" s="315">
        <v>482</v>
      </c>
      <c r="D9" s="316">
        <f t="shared" si="0"/>
        <v>3.867137355584082E-2</v>
      </c>
      <c r="E9" s="317">
        <f t="shared" si="1"/>
        <v>24.917557521044223</v>
      </c>
    </row>
    <row r="10" spans="1:8" ht="28.5">
      <c r="A10" s="313" t="s">
        <v>170</v>
      </c>
      <c r="B10" s="314" t="s">
        <v>167</v>
      </c>
      <c r="C10" s="315">
        <v>6377</v>
      </c>
      <c r="D10" s="316">
        <f t="shared" si="0"/>
        <v>0.51163350449293965</v>
      </c>
      <c r="E10" s="317">
        <f t="shared" si="1"/>
        <v>329.66652346825521</v>
      </c>
    </row>
    <row r="11" spans="1:8" ht="24.75" customHeight="1">
      <c r="A11" s="313" t="s">
        <v>168</v>
      </c>
      <c r="B11" s="314" t="s">
        <v>169</v>
      </c>
      <c r="C11" s="315">
        <v>2394</v>
      </c>
      <c r="D11" s="316">
        <f>C11/$C$12</f>
        <v>0.19207317073170732</v>
      </c>
      <c r="E11" s="317">
        <f t="shared" si="1"/>
        <v>123.76064876634828</v>
      </c>
    </row>
    <row r="12" spans="1:8" ht="21.75" customHeight="1">
      <c r="A12" s="318" t="s">
        <v>249</v>
      </c>
      <c r="B12" s="318"/>
      <c r="C12" s="319">
        <f>SUM(C6:C11)</f>
        <v>12464</v>
      </c>
      <c r="D12" s="320">
        <f t="shared" si="0"/>
        <v>1</v>
      </c>
      <c r="E12" s="319">
        <f t="shared" si="1"/>
        <v>644.34115548194029</v>
      </c>
    </row>
    <row r="13" spans="1:8" ht="14.25">
      <c r="A13" s="190"/>
      <c r="B13" s="190"/>
      <c r="C13" s="190"/>
      <c r="D13" s="190"/>
      <c r="E13" s="193"/>
      <c r="F13" s="5"/>
      <c r="G13" s="5"/>
    </row>
    <row r="14" spans="1:8" ht="32.25" customHeight="1">
      <c r="A14" s="870" t="s">
        <v>372</v>
      </c>
      <c r="B14" s="870"/>
      <c r="C14" s="870"/>
      <c r="D14" s="870"/>
      <c r="E14" s="870"/>
      <c r="F14" s="6"/>
      <c r="G14" s="7"/>
    </row>
    <row r="15" spans="1:8" ht="63" customHeight="1">
      <c r="A15" s="870" t="s">
        <v>487</v>
      </c>
      <c r="B15" s="870"/>
      <c r="C15" s="870"/>
      <c r="D15" s="870"/>
      <c r="E15" s="870"/>
      <c r="F15" s="6"/>
      <c r="G15" s="6"/>
    </row>
    <row r="16" spans="1:8" ht="84" customHeight="1">
      <c r="A16" s="870" t="s">
        <v>373</v>
      </c>
      <c r="B16" s="870"/>
      <c r="C16" s="870"/>
      <c r="D16" s="870"/>
      <c r="E16" s="870"/>
      <c r="F16" s="6"/>
      <c r="G16" s="6"/>
    </row>
  </sheetData>
  <mergeCells count="4">
    <mergeCell ref="A14:E14"/>
    <mergeCell ref="A15:E15"/>
    <mergeCell ref="A16:E16"/>
    <mergeCell ref="A1:E1"/>
  </mergeCells>
  <pageMargins left="0.31496062992125984" right="0.31496062992125984" top="0.74803149606299213" bottom="0.74803149606299213" header="0.31496062992125984" footer="0.31496062992125984"/>
  <pageSetup paperSize="9" scale="7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XFC19"/>
  <sheetViews>
    <sheetView zoomScaleNormal="100" zoomScaleSheetLayoutView="70" workbookViewId="0">
      <selection sqref="A1:L1"/>
    </sheetView>
  </sheetViews>
  <sheetFormatPr defaultColWidth="0" defaultRowHeight="12.75" zeroHeight="1"/>
  <cols>
    <col min="1" max="1" width="12.7109375" style="14" customWidth="1"/>
    <col min="2" max="2" width="31.28515625" style="14" customWidth="1"/>
    <col min="3" max="6" width="15.42578125" style="14" bestFit="1" customWidth="1"/>
    <col min="7" max="7" width="15.42578125" style="330" bestFit="1" customWidth="1"/>
    <col min="8" max="10" width="15.42578125" style="14" bestFit="1" customWidth="1"/>
    <col min="11" max="11" width="15.42578125" style="14" customWidth="1"/>
    <col min="12" max="12" width="19.42578125" style="14" customWidth="1"/>
    <col min="13" max="13" width="0.7109375" style="14" customWidth="1"/>
    <col min="14" max="16383" width="9.140625" style="14" hidden="1"/>
    <col min="16384" max="16384" width="1.28515625" style="14" hidden="1" customWidth="1"/>
  </cols>
  <sheetData>
    <row r="1" spans="1:12" s="55" customFormat="1" ht="21" customHeight="1">
      <c r="A1" s="874" t="s">
        <v>479</v>
      </c>
      <c r="B1" s="874"/>
      <c r="C1" s="874"/>
      <c r="D1" s="874"/>
      <c r="E1" s="874"/>
      <c r="F1" s="874"/>
      <c r="G1" s="874"/>
      <c r="H1" s="874"/>
      <c r="I1" s="874"/>
      <c r="J1" s="874"/>
      <c r="K1" s="874"/>
      <c r="L1" s="874"/>
    </row>
    <row r="2" spans="1:12" s="56" customFormat="1">
      <c r="A2" s="56" t="s">
        <v>492</v>
      </c>
      <c r="G2" s="328"/>
    </row>
    <row r="3" spans="1:12" s="56" customFormat="1" ht="13.5" thickBot="1">
      <c r="G3" s="328"/>
    </row>
    <row r="4" spans="1:12" ht="12.75" customHeight="1">
      <c r="A4" s="875" t="s">
        <v>171</v>
      </c>
      <c r="B4" s="878" t="s">
        <v>172</v>
      </c>
      <c r="C4" s="881" t="s">
        <v>375</v>
      </c>
      <c r="D4" s="882"/>
      <c r="E4" s="881" t="s">
        <v>364</v>
      </c>
      <c r="F4" s="882"/>
      <c r="G4" s="881" t="s">
        <v>365</v>
      </c>
      <c r="H4" s="882"/>
      <c r="I4" s="881" t="s">
        <v>366</v>
      </c>
      <c r="J4" s="882"/>
      <c r="K4" s="881" t="s">
        <v>367</v>
      </c>
      <c r="L4" s="882"/>
    </row>
    <row r="5" spans="1:12" ht="12.75" customHeight="1">
      <c r="A5" s="876"/>
      <c r="B5" s="879"/>
      <c r="C5" s="883"/>
      <c r="D5" s="884"/>
      <c r="E5" s="883"/>
      <c r="F5" s="884"/>
      <c r="G5" s="883"/>
      <c r="H5" s="884"/>
      <c r="I5" s="883"/>
      <c r="J5" s="884"/>
      <c r="K5" s="883"/>
      <c r="L5" s="884"/>
    </row>
    <row r="6" spans="1:12" ht="120">
      <c r="A6" s="877"/>
      <c r="B6" s="880"/>
      <c r="C6" s="321" t="s">
        <v>1</v>
      </c>
      <c r="D6" s="322" t="s">
        <v>426</v>
      </c>
      <c r="E6" s="321" t="s">
        <v>1</v>
      </c>
      <c r="F6" s="322" t="s">
        <v>426</v>
      </c>
      <c r="G6" s="321" t="s">
        <v>1</v>
      </c>
      <c r="H6" s="322" t="s">
        <v>426</v>
      </c>
      <c r="I6" s="321" t="s">
        <v>1</v>
      </c>
      <c r="J6" s="322" t="s">
        <v>426</v>
      </c>
      <c r="K6" s="321" t="s">
        <v>1</v>
      </c>
      <c r="L6" s="322" t="s">
        <v>426</v>
      </c>
    </row>
    <row r="7" spans="1:12" s="57" customFormat="1" ht="15" thickBot="1">
      <c r="A7" s="323">
        <v>1</v>
      </c>
      <c r="B7" s="324">
        <v>2</v>
      </c>
      <c r="C7" s="323">
        <v>3</v>
      </c>
      <c r="D7" s="324">
        <v>4</v>
      </c>
      <c r="E7" s="323">
        <v>5</v>
      </c>
      <c r="F7" s="324">
        <v>6</v>
      </c>
      <c r="G7" s="323">
        <v>7</v>
      </c>
      <c r="H7" s="324">
        <v>8</v>
      </c>
      <c r="I7" s="323">
        <v>9</v>
      </c>
      <c r="J7" s="324">
        <v>10</v>
      </c>
      <c r="K7" s="323">
        <v>11</v>
      </c>
      <c r="L7" s="324">
        <v>12</v>
      </c>
    </row>
    <row r="8" spans="1:12" ht="14.25">
      <c r="A8" s="716" t="s">
        <v>173</v>
      </c>
      <c r="B8" s="325" t="s">
        <v>174</v>
      </c>
      <c r="C8" s="701">
        <v>1226</v>
      </c>
      <c r="D8" s="707">
        <v>1146</v>
      </c>
      <c r="E8" s="701">
        <v>1141</v>
      </c>
      <c r="F8" s="707">
        <v>1064</v>
      </c>
      <c r="G8" s="702">
        <v>1114</v>
      </c>
      <c r="H8" s="703">
        <v>1079</v>
      </c>
      <c r="I8" s="702">
        <v>1107</v>
      </c>
      <c r="J8" s="703">
        <v>1074</v>
      </c>
      <c r="K8" s="702">
        <v>1078</v>
      </c>
      <c r="L8" s="703">
        <v>1044</v>
      </c>
    </row>
    <row r="9" spans="1:12" ht="14.25">
      <c r="A9" s="717" t="s">
        <v>175</v>
      </c>
      <c r="B9" s="326" t="s">
        <v>176</v>
      </c>
      <c r="C9" s="708">
        <v>1387</v>
      </c>
      <c r="D9" s="709">
        <v>1204</v>
      </c>
      <c r="E9" s="708">
        <v>1184</v>
      </c>
      <c r="F9" s="709">
        <v>1020</v>
      </c>
      <c r="G9" s="704">
        <v>1212</v>
      </c>
      <c r="H9" s="710">
        <v>1064</v>
      </c>
      <c r="I9" s="704">
        <v>1275</v>
      </c>
      <c r="J9" s="710">
        <v>1116</v>
      </c>
      <c r="K9" s="704">
        <v>1305</v>
      </c>
      <c r="L9" s="710">
        <v>1169</v>
      </c>
    </row>
    <row r="10" spans="1:12" ht="14.25">
      <c r="A10" s="717" t="s">
        <v>177</v>
      </c>
      <c r="B10" s="326" t="s">
        <v>178</v>
      </c>
      <c r="C10" s="708">
        <v>6406</v>
      </c>
      <c r="D10" s="709">
        <v>5526</v>
      </c>
      <c r="E10" s="708">
        <v>6319</v>
      </c>
      <c r="F10" s="709">
        <v>5530</v>
      </c>
      <c r="G10" s="704">
        <v>6095</v>
      </c>
      <c r="H10" s="710">
        <v>5296</v>
      </c>
      <c r="I10" s="704">
        <v>6509</v>
      </c>
      <c r="J10" s="710">
        <v>5693</v>
      </c>
      <c r="K10" s="704">
        <v>6338</v>
      </c>
      <c r="L10" s="710">
        <v>5520</v>
      </c>
    </row>
    <row r="11" spans="1:12" ht="14.25">
      <c r="A11" s="717" t="s">
        <v>179</v>
      </c>
      <c r="B11" s="326" t="s">
        <v>180</v>
      </c>
      <c r="C11" s="708">
        <v>2645</v>
      </c>
      <c r="D11" s="709">
        <v>2184</v>
      </c>
      <c r="E11" s="708">
        <v>2645</v>
      </c>
      <c r="F11" s="709">
        <v>2209</v>
      </c>
      <c r="G11" s="704">
        <v>2832</v>
      </c>
      <c r="H11" s="710">
        <v>2383</v>
      </c>
      <c r="I11" s="704">
        <v>2477</v>
      </c>
      <c r="J11" s="710">
        <v>2080</v>
      </c>
      <c r="K11" s="704">
        <v>2113</v>
      </c>
      <c r="L11" s="710">
        <v>1734</v>
      </c>
    </row>
    <row r="12" spans="1:12" ht="14.25">
      <c r="A12" s="717" t="s">
        <v>181</v>
      </c>
      <c r="B12" s="326" t="s">
        <v>182</v>
      </c>
      <c r="C12" s="708">
        <v>101</v>
      </c>
      <c r="D12" s="709">
        <v>84</v>
      </c>
      <c r="E12" s="708">
        <v>100</v>
      </c>
      <c r="F12" s="709">
        <v>73</v>
      </c>
      <c r="G12" s="704">
        <v>99</v>
      </c>
      <c r="H12" s="710">
        <v>79</v>
      </c>
      <c r="I12" s="704">
        <v>116</v>
      </c>
      <c r="J12" s="710">
        <v>92</v>
      </c>
      <c r="K12" s="704">
        <v>159</v>
      </c>
      <c r="L12" s="710">
        <v>134</v>
      </c>
    </row>
    <row r="13" spans="1:12" ht="14.25">
      <c r="A13" s="717" t="s">
        <v>183</v>
      </c>
      <c r="B13" s="326" t="s">
        <v>184</v>
      </c>
      <c r="C13" s="708">
        <v>56</v>
      </c>
      <c r="D13" s="709">
        <v>55</v>
      </c>
      <c r="E13" s="708">
        <v>50</v>
      </c>
      <c r="F13" s="709">
        <v>48</v>
      </c>
      <c r="G13" s="704">
        <v>39</v>
      </c>
      <c r="H13" s="710">
        <v>38</v>
      </c>
      <c r="I13" s="704">
        <v>37</v>
      </c>
      <c r="J13" s="710">
        <v>35</v>
      </c>
      <c r="K13" s="704">
        <v>29</v>
      </c>
      <c r="L13" s="710">
        <v>28</v>
      </c>
    </row>
    <row r="14" spans="1:12" ht="14.25">
      <c r="A14" s="717" t="s">
        <v>185</v>
      </c>
      <c r="B14" s="326" t="s">
        <v>186</v>
      </c>
      <c r="C14" s="708">
        <v>102</v>
      </c>
      <c r="D14" s="709">
        <v>59</v>
      </c>
      <c r="E14" s="708">
        <v>101</v>
      </c>
      <c r="F14" s="709">
        <v>57</v>
      </c>
      <c r="G14" s="704">
        <v>87</v>
      </c>
      <c r="H14" s="710">
        <v>46</v>
      </c>
      <c r="I14" s="704">
        <v>90</v>
      </c>
      <c r="J14" s="710">
        <v>62</v>
      </c>
      <c r="K14" s="704">
        <v>89</v>
      </c>
      <c r="L14" s="710">
        <v>49</v>
      </c>
    </row>
    <row r="15" spans="1:12" ht="14.25">
      <c r="A15" s="717" t="s">
        <v>168</v>
      </c>
      <c r="B15" s="326" t="s">
        <v>169</v>
      </c>
      <c r="C15" s="708">
        <v>2805</v>
      </c>
      <c r="D15" s="709">
        <v>2645</v>
      </c>
      <c r="E15" s="708">
        <v>2765</v>
      </c>
      <c r="F15" s="709">
        <v>2605</v>
      </c>
      <c r="G15" s="704">
        <v>2604</v>
      </c>
      <c r="H15" s="710">
        <v>2463</v>
      </c>
      <c r="I15" s="704">
        <v>2598</v>
      </c>
      <c r="J15" s="710">
        <v>2456</v>
      </c>
      <c r="K15" s="704">
        <v>2394</v>
      </c>
      <c r="L15" s="710">
        <v>2248</v>
      </c>
    </row>
    <row r="16" spans="1:12" ht="15" thickBot="1">
      <c r="A16" s="718" t="s">
        <v>187</v>
      </c>
      <c r="B16" s="327" t="s">
        <v>188</v>
      </c>
      <c r="C16" s="711">
        <v>15</v>
      </c>
      <c r="D16" s="712">
        <v>15</v>
      </c>
      <c r="E16" s="711">
        <v>7</v>
      </c>
      <c r="F16" s="712">
        <v>7</v>
      </c>
      <c r="G16" s="705">
        <v>9</v>
      </c>
      <c r="H16" s="713">
        <v>9</v>
      </c>
      <c r="I16" s="705">
        <v>10</v>
      </c>
      <c r="J16" s="713">
        <v>10</v>
      </c>
      <c r="K16" s="705">
        <v>3</v>
      </c>
      <c r="L16" s="713">
        <v>3</v>
      </c>
    </row>
    <row r="17" spans="1:12" ht="15.75" thickBot="1">
      <c r="A17" s="872" t="s">
        <v>189</v>
      </c>
      <c r="B17" s="873"/>
      <c r="C17" s="706">
        <v>14743</v>
      </c>
      <c r="D17" s="714">
        <v>12918</v>
      </c>
      <c r="E17" s="706">
        <v>14312</v>
      </c>
      <c r="F17" s="714">
        <v>12613</v>
      </c>
      <c r="G17" s="706">
        <f>SUM(G8:G16)</f>
        <v>14091</v>
      </c>
      <c r="H17" s="714">
        <f>SUM(H8:H16)</f>
        <v>12457</v>
      </c>
      <c r="I17" s="706">
        <v>14219</v>
      </c>
      <c r="J17" s="714">
        <v>12618</v>
      </c>
      <c r="K17" s="715">
        <f>SUM(K8:K16)</f>
        <v>13508</v>
      </c>
      <c r="L17" s="714">
        <f>SUM(L8:L16)</f>
        <v>11929</v>
      </c>
    </row>
    <row r="18" spans="1:12" s="55" customFormat="1">
      <c r="E18" s="58"/>
      <c r="F18" s="58"/>
      <c r="G18" s="329"/>
      <c r="H18" s="58"/>
      <c r="I18" s="58"/>
      <c r="J18" s="58"/>
      <c r="K18" s="58"/>
      <c r="L18" s="58"/>
    </row>
    <row r="19" spans="1:12" ht="57" customHeight="1">
      <c r="A19" s="870" t="s">
        <v>374</v>
      </c>
      <c r="B19" s="870"/>
      <c r="C19" s="870"/>
      <c r="D19" s="870"/>
      <c r="E19" s="870"/>
      <c r="F19" s="870"/>
      <c r="G19" s="870"/>
      <c r="H19" s="870"/>
      <c r="I19" s="870"/>
      <c r="J19" s="870"/>
      <c r="K19" s="870"/>
      <c r="L19" s="870"/>
    </row>
  </sheetData>
  <mergeCells count="10">
    <mergeCell ref="A17:B17"/>
    <mergeCell ref="A19:L19"/>
    <mergeCell ref="A1:L1"/>
    <mergeCell ref="A4:A6"/>
    <mergeCell ref="B4:B6"/>
    <mergeCell ref="C4:D5"/>
    <mergeCell ref="E4:F5"/>
    <mergeCell ref="G4:H5"/>
    <mergeCell ref="I4:J5"/>
    <mergeCell ref="K4:L5"/>
  </mergeCells>
  <pageMargins left="0.31496062992125984" right="0.31496062992125984" top="0.35433070866141736" bottom="0.35433070866141736" header="0.31496062992125984" footer="0.31496062992125984"/>
  <pageSetup paperSize="9" scale="6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K59"/>
  <sheetViews>
    <sheetView topLeftCell="A37" zoomScale="85" zoomScaleNormal="85" workbookViewId="0"/>
  </sheetViews>
  <sheetFormatPr defaultColWidth="0" defaultRowHeight="12.75" zeroHeight="1"/>
  <cols>
    <col min="1" max="1" width="45.28515625" style="61" customWidth="1"/>
    <col min="2" max="2" width="13.5703125" style="61" customWidth="1"/>
    <col min="3" max="3" width="13" style="60" customWidth="1"/>
    <col min="4" max="4" width="13.5703125" style="61" customWidth="1"/>
    <col min="5" max="5" width="14" style="61" customWidth="1"/>
    <col min="6" max="6" width="14.5703125" style="61" customWidth="1"/>
    <col min="7" max="7" width="12.85546875" style="61" customWidth="1"/>
    <col min="8" max="9" width="15.42578125" style="61" customWidth="1"/>
    <col min="10" max="10" width="1" style="61" customWidth="1"/>
    <col min="11" max="11" width="10.5703125" style="61" hidden="1" customWidth="1"/>
    <col min="12" max="16384" width="9.140625" style="61" hidden="1"/>
  </cols>
  <sheetData>
    <row r="1" spans="1:10" ht="15.75">
      <c r="A1" s="59" t="s">
        <v>469</v>
      </c>
      <c r="B1" s="60"/>
    </row>
    <row r="2" spans="1:10">
      <c r="A2" s="62" t="s">
        <v>492</v>
      </c>
      <c r="B2" s="60"/>
    </row>
    <row r="3" spans="1:10" ht="13.5" thickBot="1">
      <c r="A3" s="62"/>
      <c r="B3" s="60"/>
    </row>
    <row r="4" spans="1:10" s="9" customFormat="1" ht="12.75" customHeight="1">
      <c r="A4" s="888" t="s">
        <v>0</v>
      </c>
      <c r="B4" s="890" t="s">
        <v>102</v>
      </c>
      <c r="C4" s="892" t="s">
        <v>190</v>
      </c>
      <c r="D4" s="893"/>
      <c r="E4" s="893"/>
      <c r="F4" s="894"/>
      <c r="G4" s="892" t="s">
        <v>191</v>
      </c>
      <c r="H4" s="893"/>
      <c r="I4" s="894"/>
      <c r="J4" s="334"/>
    </row>
    <row r="5" spans="1:10" s="9" customFormat="1" ht="71.25">
      <c r="A5" s="889"/>
      <c r="B5" s="891"/>
      <c r="C5" s="335" t="s">
        <v>189</v>
      </c>
      <c r="D5" s="336" t="s">
        <v>424</v>
      </c>
      <c r="E5" s="336" t="s">
        <v>425</v>
      </c>
      <c r="F5" s="337" t="s">
        <v>427</v>
      </c>
      <c r="G5" s="338" t="s">
        <v>195</v>
      </c>
      <c r="H5" s="336" t="s">
        <v>196</v>
      </c>
      <c r="I5" s="337" t="s">
        <v>197</v>
      </c>
      <c r="J5" s="334"/>
    </row>
    <row r="6" spans="1:10" s="34" customFormat="1" ht="15" thickBot="1">
      <c r="A6" s="339">
        <v>1</v>
      </c>
      <c r="B6" s="340">
        <v>2</v>
      </c>
      <c r="C6" s="339">
        <v>3</v>
      </c>
      <c r="D6" s="341">
        <v>4</v>
      </c>
      <c r="E6" s="341">
        <v>5</v>
      </c>
      <c r="F6" s="340">
        <v>6</v>
      </c>
      <c r="G6" s="339" t="s">
        <v>323</v>
      </c>
      <c r="H6" s="341" t="s">
        <v>324</v>
      </c>
      <c r="I6" s="340" t="s">
        <v>325</v>
      </c>
      <c r="J6" s="334"/>
    </row>
    <row r="7" spans="1:10" s="60" customFormat="1" ht="22.5" customHeight="1" thickBot="1">
      <c r="A7" s="342" t="s">
        <v>100</v>
      </c>
      <c r="B7" s="343"/>
      <c r="C7" s="361">
        <f>C8+C11+C19+C29+C31</f>
        <v>20019</v>
      </c>
      <c r="D7" s="367">
        <f t="shared" ref="D7:F7" si="0">D8+D11+D19+D29+D31</f>
        <v>11222</v>
      </c>
      <c r="E7" s="367">
        <f t="shared" si="0"/>
        <v>4115</v>
      </c>
      <c r="F7" s="368">
        <f t="shared" si="0"/>
        <v>4682</v>
      </c>
      <c r="G7" s="369">
        <f t="shared" ref="G7:I32" si="1">D7/$C7</f>
        <v>0.5605674609121335</v>
      </c>
      <c r="H7" s="370">
        <f t="shared" si="1"/>
        <v>0.20555472301313751</v>
      </c>
      <c r="I7" s="371">
        <f t="shared" si="1"/>
        <v>0.23387781607472902</v>
      </c>
      <c r="J7" s="344"/>
    </row>
    <row r="8" spans="1:10" s="60" customFormat="1" ht="15">
      <c r="A8" s="345" t="s">
        <v>6</v>
      </c>
      <c r="B8" s="362"/>
      <c r="C8" s="372">
        <f>SUM(C9:C10)</f>
        <v>1844</v>
      </c>
      <c r="D8" s="373">
        <f>SUM(D9:D10)</f>
        <v>650</v>
      </c>
      <c r="E8" s="373">
        <f>SUM(E9:E10)</f>
        <v>540</v>
      </c>
      <c r="F8" s="374">
        <f>SUM(F9:F10)</f>
        <v>654</v>
      </c>
      <c r="G8" s="375">
        <f t="shared" si="1"/>
        <v>0.3524945770065076</v>
      </c>
      <c r="H8" s="376">
        <f t="shared" si="1"/>
        <v>0.29284164859002171</v>
      </c>
      <c r="I8" s="377">
        <f t="shared" si="1"/>
        <v>0.35466377440347069</v>
      </c>
      <c r="J8" s="344"/>
    </row>
    <row r="9" spans="1:10" ht="15">
      <c r="A9" s="346" t="s">
        <v>9</v>
      </c>
      <c r="B9" s="363" t="s">
        <v>10</v>
      </c>
      <c r="C9" s="378">
        <v>1843</v>
      </c>
      <c r="D9" s="379">
        <v>649</v>
      </c>
      <c r="E9" s="379">
        <v>540</v>
      </c>
      <c r="F9" s="380">
        <v>654</v>
      </c>
      <c r="G9" s="381">
        <f t="shared" si="1"/>
        <v>0.35214324470971242</v>
      </c>
      <c r="H9" s="382">
        <f t="shared" si="1"/>
        <v>0.29300054259359737</v>
      </c>
      <c r="I9" s="383">
        <f t="shared" si="1"/>
        <v>0.35485621269669015</v>
      </c>
      <c r="J9" s="347"/>
    </row>
    <row r="10" spans="1:10" ht="15.75" thickBot="1">
      <c r="A10" s="348" t="s">
        <v>11</v>
      </c>
      <c r="B10" s="364" t="s">
        <v>12</v>
      </c>
      <c r="C10" s="384">
        <v>1</v>
      </c>
      <c r="D10" s="385">
        <v>1</v>
      </c>
      <c r="E10" s="385"/>
      <c r="F10" s="386"/>
      <c r="G10" s="387">
        <f t="shared" si="1"/>
        <v>1</v>
      </c>
      <c r="H10" s="388">
        <f t="shared" si="1"/>
        <v>0</v>
      </c>
      <c r="I10" s="389">
        <f t="shared" si="1"/>
        <v>0</v>
      </c>
      <c r="J10" s="347"/>
    </row>
    <row r="11" spans="1:10" s="60" customFormat="1" ht="15">
      <c r="A11" s="349" t="s">
        <v>14</v>
      </c>
      <c r="B11" s="365"/>
      <c r="C11" s="390">
        <f>SUM(C12:C18)</f>
        <v>5885</v>
      </c>
      <c r="D11" s="391">
        <f>SUM(D12:D18)</f>
        <v>3734</v>
      </c>
      <c r="E11" s="391">
        <f>SUM(E12:E18)</f>
        <v>950</v>
      </c>
      <c r="F11" s="392">
        <f>SUM(F12:F18)</f>
        <v>1201</v>
      </c>
      <c r="G11" s="393">
        <f t="shared" si="1"/>
        <v>0.63449447748513166</v>
      </c>
      <c r="H11" s="394">
        <f t="shared" si="1"/>
        <v>0.16142735768903993</v>
      </c>
      <c r="I11" s="395">
        <f t="shared" si="1"/>
        <v>0.20407816482582838</v>
      </c>
      <c r="J11" s="344"/>
    </row>
    <row r="12" spans="1:10" ht="15">
      <c r="A12" s="346" t="s">
        <v>15</v>
      </c>
      <c r="B12" s="363" t="s">
        <v>16</v>
      </c>
      <c r="C12" s="378">
        <v>866</v>
      </c>
      <c r="D12" s="379">
        <v>572</v>
      </c>
      <c r="E12" s="379">
        <v>105</v>
      </c>
      <c r="F12" s="380">
        <v>189</v>
      </c>
      <c r="G12" s="381">
        <f t="shared" si="1"/>
        <v>0.66050808314087761</v>
      </c>
      <c r="H12" s="382">
        <f t="shared" si="1"/>
        <v>0.12124711316397228</v>
      </c>
      <c r="I12" s="383">
        <f t="shared" si="1"/>
        <v>0.21824480369515012</v>
      </c>
      <c r="J12" s="347"/>
    </row>
    <row r="13" spans="1:10" ht="15">
      <c r="A13" s="346" t="s">
        <v>17</v>
      </c>
      <c r="B13" s="363" t="s">
        <v>18</v>
      </c>
      <c r="C13" s="378">
        <v>1006</v>
      </c>
      <c r="D13" s="379">
        <v>690</v>
      </c>
      <c r="E13" s="379">
        <v>169</v>
      </c>
      <c r="F13" s="380">
        <v>147</v>
      </c>
      <c r="G13" s="381">
        <f t="shared" si="1"/>
        <v>0.68588469184890655</v>
      </c>
      <c r="H13" s="382">
        <f t="shared" si="1"/>
        <v>0.1679920477137177</v>
      </c>
      <c r="I13" s="383">
        <f t="shared" si="1"/>
        <v>0.14612326043737575</v>
      </c>
      <c r="J13" s="347"/>
    </row>
    <row r="14" spans="1:10" ht="15">
      <c r="A14" s="346" t="s">
        <v>19</v>
      </c>
      <c r="B14" s="363" t="s">
        <v>20</v>
      </c>
      <c r="C14" s="378">
        <v>717</v>
      </c>
      <c r="D14" s="379">
        <v>431</v>
      </c>
      <c r="E14" s="379">
        <v>95</v>
      </c>
      <c r="F14" s="380">
        <v>191</v>
      </c>
      <c r="G14" s="381">
        <f t="shared" si="1"/>
        <v>0.60111576011157597</v>
      </c>
      <c r="H14" s="382">
        <f t="shared" si="1"/>
        <v>0.13249651324965134</v>
      </c>
      <c r="I14" s="383">
        <f t="shared" si="1"/>
        <v>0.26638772663877264</v>
      </c>
      <c r="J14" s="347"/>
    </row>
    <row r="15" spans="1:10" ht="15">
      <c r="A15" s="346" t="s">
        <v>21</v>
      </c>
      <c r="B15" s="363" t="s">
        <v>22</v>
      </c>
      <c r="C15" s="378">
        <v>1096</v>
      </c>
      <c r="D15" s="379">
        <v>741</v>
      </c>
      <c r="E15" s="379">
        <v>179</v>
      </c>
      <c r="F15" s="380">
        <v>176</v>
      </c>
      <c r="G15" s="381">
        <f t="shared" si="1"/>
        <v>0.67609489051094895</v>
      </c>
      <c r="H15" s="382">
        <f t="shared" si="1"/>
        <v>0.16332116788321169</v>
      </c>
      <c r="I15" s="383">
        <f t="shared" si="1"/>
        <v>0.16058394160583941</v>
      </c>
      <c r="J15" s="347"/>
    </row>
    <row r="16" spans="1:10" ht="15">
      <c r="A16" s="346" t="s">
        <v>23</v>
      </c>
      <c r="B16" s="363" t="s">
        <v>24</v>
      </c>
      <c r="C16" s="378">
        <v>547</v>
      </c>
      <c r="D16" s="379">
        <v>398</v>
      </c>
      <c r="E16" s="379">
        <v>66</v>
      </c>
      <c r="F16" s="380">
        <v>83</v>
      </c>
      <c r="G16" s="381">
        <f t="shared" si="1"/>
        <v>0.72760511882998169</v>
      </c>
      <c r="H16" s="382">
        <f t="shared" si="1"/>
        <v>0.1206581352833638</v>
      </c>
      <c r="I16" s="383">
        <f t="shared" si="1"/>
        <v>0.15173674588665448</v>
      </c>
      <c r="J16" s="347"/>
    </row>
    <row r="17" spans="1:10" ht="15">
      <c r="A17" s="346" t="s">
        <v>25</v>
      </c>
      <c r="B17" s="363" t="s">
        <v>26</v>
      </c>
      <c r="C17" s="378">
        <v>1089</v>
      </c>
      <c r="D17" s="379">
        <v>568</v>
      </c>
      <c r="E17" s="379">
        <v>226</v>
      </c>
      <c r="F17" s="380">
        <v>295</v>
      </c>
      <c r="G17" s="381">
        <f t="shared" si="1"/>
        <v>0.52157943067033974</v>
      </c>
      <c r="H17" s="382">
        <f t="shared" si="1"/>
        <v>0.20752984389348025</v>
      </c>
      <c r="I17" s="383">
        <f t="shared" si="1"/>
        <v>0.27089072543617998</v>
      </c>
      <c r="J17" s="347"/>
    </row>
    <row r="18" spans="1:10" ht="15.75" thickBot="1">
      <c r="A18" s="350" t="s">
        <v>27</v>
      </c>
      <c r="B18" s="366" t="s">
        <v>28</v>
      </c>
      <c r="C18" s="396">
        <v>564</v>
      </c>
      <c r="D18" s="397">
        <v>334</v>
      </c>
      <c r="E18" s="397">
        <v>110</v>
      </c>
      <c r="F18" s="398">
        <v>120</v>
      </c>
      <c r="G18" s="399">
        <f t="shared" si="1"/>
        <v>0.59219858156028371</v>
      </c>
      <c r="H18" s="400">
        <f t="shared" si="1"/>
        <v>0.19503546099290781</v>
      </c>
      <c r="I18" s="401">
        <f t="shared" si="1"/>
        <v>0.21276595744680851</v>
      </c>
      <c r="J18" s="347"/>
    </row>
    <row r="19" spans="1:10" s="60" customFormat="1" ht="15">
      <c r="A19" s="349" t="s">
        <v>101</v>
      </c>
      <c r="B19" s="365"/>
      <c r="C19" s="390">
        <f>SUM(C20:C28)</f>
        <v>4702</v>
      </c>
      <c r="D19" s="391">
        <f>SUM(D20:D28)</f>
        <v>3132</v>
      </c>
      <c r="E19" s="391">
        <f>SUM(E20:E28)</f>
        <v>525</v>
      </c>
      <c r="F19" s="392">
        <f>SUM(F20:F28)</f>
        <v>1045</v>
      </c>
      <c r="G19" s="393">
        <f t="shared" si="1"/>
        <v>0.66609953211399409</v>
      </c>
      <c r="H19" s="394">
        <f t="shared" si="1"/>
        <v>0.11165461505742237</v>
      </c>
      <c r="I19" s="395">
        <f t="shared" si="1"/>
        <v>0.22224585282858358</v>
      </c>
      <c r="J19" s="344"/>
    </row>
    <row r="20" spans="1:10" ht="15">
      <c r="A20" s="346" t="s">
        <v>32</v>
      </c>
      <c r="B20" s="363" t="s">
        <v>33</v>
      </c>
      <c r="C20" s="378">
        <v>277</v>
      </c>
      <c r="D20" s="379">
        <v>200</v>
      </c>
      <c r="E20" s="379">
        <v>19</v>
      </c>
      <c r="F20" s="380">
        <v>58</v>
      </c>
      <c r="G20" s="381">
        <f t="shared" si="1"/>
        <v>0.72202166064981954</v>
      </c>
      <c r="H20" s="382">
        <f t="shared" si="1"/>
        <v>6.8592057761732855E-2</v>
      </c>
      <c r="I20" s="383">
        <f t="shared" si="1"/>
        <v>0.20938628158844766</v>
      </c>
      <c r="J20" s="347"/>
    </row>
    <row r="21" spans="1:10" ht="15">
      <c r="A21" s="346" t="s">
        <v>34</v>
      </c>
      <c r="B21" s="363" t="s">
        <v>35</v>
      </c>
      <c r="C21" s="378">
        <v>318</v>
      </c>
      <c r="D21" s="379">
        <v>189</v>
      </c>
      <c r="E21" s="379">
        <v>32</v>
      </c>
      <c r="F21" s="380">
        <v>97</v>
      </c>
      <c r="G21" s="381">
        <f t="shared" si="1"/>
        <v>0.59433962264150941</v>
      </c>
      <c r="H21" s="382">
        <f t="shared" si="1"/>
        <v>0.10062893081761007</v>
      </c>
      <c r="I21" s="383">
        <f t="shared" si="1"/>
        <v>0.30503144654088049</v>
      </c>
      <c r="J21" s="347"/>
    </row>
    <row r="22" spans="1:10" ht="15">
      <c r="A22" s="346" t="s">
        <v>36</v>
      </c>
      <c r="B22" s="363" t="s">
        <v>37</v>
      </c>
      <c r="C22" s="378">
        <v>592</v>
      </c>
      <c r="D22" s="379">
        <v>443</v>
      </c>
      <c r="E22" s="379">
        <v>62</v>
      </c>
      <c r="F22" s="380">
        <v>87</v>
      </c>
      <c r="G22" s="381">
        <f t="shared" si="1"/>
        <v>0.74831081081081086</v>
      </c>
      <c r="H22" s="382">
        <f t="shared" si="1"/>
        <v>0.10472972972972973</v>
      </c>
      <c r="I22" s="383">
        <f t="shared" si="1"/>
        <v>0.14695945945945946</v>
      </c>
      <c r="J22" s="347"/>
    </row>
    <row r="23" spans="1:10" ht="15">
      <c r="A23" s="346" t="s">
        <v>38</v>
      </c>
      <c r="B23" s="363" t="s">
        <v>39</v>
      </c>
      <c r="C23" s="378">
        <v>1672</v>
      </c>
      <c r="D23" s="379">
        <v>1126</v>
      </c>
      <c r="E23" s="379">
        <v>187</v>
      </c>
      <c r="F23" s="380">
        <v>359</v>
      </c>
      <c r="G23" s="381">
        <f t="shared" si="1"/>
        <v>0.67344497607655507</v>
      </c>
      <c r="H23" s="382">
        <f t="shared" si="1"/>
        <v>0.1118421052631579</v>
      </c>
      <c r="I23" s="383">
        <f t="shared" si="1"/>
        <v>0.21471291866028708</v>
      </c>
      <c r="J23" s="347"/>
    </row>
    <row r="24" spans="1:10" ht="15">
      <c r="A24" s="346" t="s">
        <v>42</v>
      </c>
      <c r="B24" s="363" t="s">
        <v>43</v>
      </c>
      <c r="C24" s="378">
        <v>656</v>
      </c>
      <c r="D24" s="379">
        <v>434</v>
      </c>
      <c r="E24" s="379">
        <v>68</v>
      </c>
      <c r="F24" s="380">
        <v>154</v>
      </c>
      <c r="G24" s="381">
        <f t="shared" si="1"/>
        <v>0.66158536585365857</v>
      </c>
      <c r="H24" s="382">
        <f t="shared" si="1"/>
        <v>0.10365853658536585</v>
      </c>
      <c r="I24" s="383">
        <f t="shared" si="1"/>
        <v>0.2347560975609756</v>
      </c>
      <c r="J24" s="347"/>
    </row>
    <row r="25" spans="1:10" ht="15">
      <c r="A25" s="346" t="s">
        <v>44</v>
      </c>
      <c r="B25" s="363" t="s">
        <v>45</v>
      </c>
      <c r="C25" s="378">
        <v>332</v>
      </c>
      <c r="D25" s="379">
        <v>235</v>
      </c>
      <c r="E25" s="379">
        <v>25</v>
      </c>
      <c r="F25" s="380">
        <v>72</v>
      </c>
      <c r="G25" s="381">
        <f t="shared" si="1"/>
        <v>0.70783132530120485</v>
      </c>
      <c r="H25" s="382">
        <f t="shared" si="1"/>
        <v>7.5301204819277115E-2</v>
      </c>
      <c r="I25" s="383">
        <f t="shared" si="1"/>
        <v>0.21686746987951808</v>
      </c>
      <c r="J25" s="347"/>
    </row>
    <row r="26" spans="1:10" ht="15">
      <c r="A26" s="346" t="s">
        <v>46</v>
      </c>
      <c r="B26" s="363" t="s">
        <v>47</v>
      </c>
      <c r="C26" s="378">
        <v>448</v>
      </c>
      <c r="D26" s="379">
        <v>271</v>
      </c>
      <c r="E26" s="379">
        <v>54</v>
      </c>
      <c r="F26" s="380">
        <v>123</v>
      </c>
      <c r="G26" s="381">
        <f t="shared" si="1"/>
        <v>0.6049107142857143</v>
      </c>
      <c r="H26" s="382">
        <f t="shared" si="1"/>
        <v>0.12053571428571429</v>
      </c>
      <c r="I26" s="383">
        <f t="shared" si="1"/>
        <v>0.27455357142857145</v>
      </c>
      <c r="J26" s="347"/>
    </row>
    <row r="27" spans="1:10" ht="15">
      <c r="A27" s="346" t="s">
        <v>48</v>
      </c>
      <c r="B27" s="363" t="s">
        <v>49</v>
      </c>
      <c r="C27" s="378">
        <v>373</v>
      </c>
      <c r="D27" s="379">
        <v>207</v>
      </c>
      <c r="E27" s="379">
        <v>77</v>
      </c>
      <c r="F27" s="380">
        <v>89</v>
      </c>
      <c r="G27" s="381">
        <f t="shared" si="1"/>
        <v>0.55495978552278824</v>
      </c>
      <c r="H27" s="382">
        <f t="shared" si="1"/>
        <v>0.2064343163538874</v>
      </c>
      <c r="I27" s="383">
        <f t="shared" si="1"/>
        <v>0.23860589812332439</v>
      </c>
      <c r="J27" s="347"/>
    </row>
    <row r="28" spans="1:10" ht="15.75" thickBot="1">
      <c r="A28" s="350" t="s">
        <v>50</v>
      </c>
      <c r="B28" s="366" t="s">
        <v>51</v>
      </c>
      <c r="C28" s="396">
        <v>34</v>
      </c>
      <c r="D28" s="397">
        <v>27</v>
      </c>
      <c r="E28" s="397">
        <v>1</v>
      </c>
      <c r="F28" s="398">
        <v>6</v>
      </c>
      <c r="G28" s="399">
        <f t="shared" si="1"/>
        <v>0.79411764705882348</v>
      </c>
      <c r="H28" s="400">
        <f t="shared" si="1"/>
        <v>2.9411764705882353E-2</v>
      </c>
      <c r="I28" s="401">
        <f t="shared" si="1"/>
        <v>0.17647058823529413</v>
      </c>
      <c r="J28" s="347"/>
    </row>
    <row r="29" spans="1:10" s="60" customFormat="1" ht="15">
      <c r="A29" s="349" t="s">
        <v>54</v>
      </c>
      <c r="B29" s="365"/>
      <c r="C29" s="390">
        <f>C30</f>
        <v>6480</v>
      </c>
      <c r="D29" s="391">
        <f>D30</f>
        <v>3051</v>
      </c>
      <c r="E29" s="391">
        <f>E30</f>
        <v>1908</v>
      </c>
      <c r="F29" s="392">
        <f>F30</f>
        <v>1521</v>
      </c>
      <c r="G29" s="393">
        <f t="shared" si="1"/>
        <v>0.47083333333333333</v>
      </c>
      <c r="H29" s="394">
        <f t="shared" si="1"/>
        <v>0.29444444444444445</v>
      </c>
      <c r="I29" s="395">
        <f t="shared" si="1"/>
        <v>0.23472222222222222</v>
      </c>
      <c r="J29" s="344"/>
    </row>
    <row r="30" spans="1:10" ht="15.75" thickBot="1">
      <c r="A30" s="350" t="s">
        <v>70</v>
      </c>
      <c r="B30" s="366" t="s">
        <v>69</v>
      </c>
      <c r="C30" s="396">
        <v>6480</v>
      </c>
      <c r="D30" s="397">
        <v>3051</v>
      </c>
      <c r="E30" s="397">
        <v>1908</v>
      </c>
      <c r="F30" s="398">
        <v>1521</v>
      </c>
      <c r="G30" s="399">
        <f t="shared" si="1"/>
        <v>0.47083333333333333</v>
      </c>
      <c r="H30" s="400">
        <f t="shared" si="1"/>
        <v>0.29444444444444445</v>
      </c>
      <c r="I30" s="401">
        <f t="shared" si="1"/>
        <v>0.23472222222222222</v>
      </c>
      <c r="J30" s="347"/>
    </row>
    <row r="31" spans="1:10" s="60" customFormat="1" ht="15">
      <c r="A31" s="345" t="s">
        <v>82</v>
      </c>
      <c r="B31" s="362"/>
      <c r="C31" s="372">
        <f>C32</f>
        <v>1108</v>
      </c>
      <c r="D31" s="373">
        <f>D32</f>
        <v>655</v>
      </c>
      <c r="E31" s="373">
        <f>E32</f>
        <v>192</v>
      </c>
      <c r="F31" s="374">
        <f>F32</f>
        <v>261</v>
      </c>
      <c r="G31" s="375">
        <f t="shared" si="1"/>
        <v>0.59115523465703967</v>
      </c>
      <c r="H31" s="376">
        <f t="shared" si="1"/>
        <v>0.17328519855595667</v>
      </c>
      <c r="I31" s="377">
        <f t="shared" si="1"/>
        <v>0.2355595667870036</v>
      </c>
      <c r="J31" s="344"/>
    </row>
    <row r="32" spans="1:10" ht="15.75" thickBot="1">
      <c r="A32" s="350" t="s">
        <v>96</v>
      </c>
      <c r="B32" s="366" t="s">
        <v>97</v>
      </c>
      <c r="C32" s="396">
        <v>1108</v>
      </c>
      <c r="D32" s="397">
        <v>655</v>
      </c>
      <c r="E32" s="397">
        <v>192</v>
      </c>
      <c r="F32" s="398">
        <v>261</v>
      </c>
      <c r="G32" s="399">
        <f t="shared" si="1"/>
        <v>0.59115523465703967</v>
      </c>
      <c r="H32" s="400">
        <f t="shared" si="1"/>
        <v>0.17328519855595667</v>
      </c>
      <c r="I32" s="401">
        <f t="shared" si="1"/>
        <v>0.2355595667870036</v>
      </c>
      <c r="J32" s="347"/>
    </row>
    <row r="33" spans="1:10" ht="15">
      <c r="A33" s="347"/>
      <c r="B33" s="347"/>
      <c r="C33" s="344"/>
      <c r="D33" s="347"/>
      <c r="E33" s="347"/>
      <c r="F33" s="347"/>
      <c r="G33" s="347"/>
      <c r="H33" s="347"/>
      <c r="I33" s="347"/>
      <c r="J33" s="347"/>
    </row>
    <row r="34" spans="1:10" ht="14.25">
      <c r="A34" s="347" t="s">
        <v>376</v>
      </c>
      <c r="B34" s="347"/>
      <c r="C34" s="347"/>
      <c r="D34" s="347"/>
      <c r="E34" s="347"/>
      <c r="F34" s="347"/>
      <c r="G34" s="347"/>
      <c r="H34" s="347"/>
      <c r="I34" s="347"/>
      <c r="J34" s="347"/>
    </row>
    <row r="35" spans="1:10" ht="14.25">
      <c r="A35" s="347" t="s">
        <v>198</v>
      </c>
      <c r="B35" s="347"/>
      <c r="C35" s="347"/>
      <c r="D35" s="347"/>
      <c r="E35" s="347"/>
      <c r="F35" s="347"/>
      <c r="G35" s="347"/>
      <c r="H35" s="347"/>
      <c r="I35" s="347"/>
      <c r="J35" s="347"/>
    </row>
    <row r="36" spans="1:10" ht="15">
      <c r="A36" s="351" t="s">
        <v>199</v>
      </c>
      <c r="B36" s="351"/>
      <c r="C36" s="344"/>
      <c r="D36" s="347"/>
      <c r="E36" s="347"/>
      <c r="F36" s="347"/>
      <c r="G36" s="347"/>
      <c r="H36" s="347"/>
      <c r="I36" s="347"/>
      <c r="J36" s="347"/>
    </row>
    <row r="37" spans="1:10" ht="15">
      <c r="A37" s="351" t="s">
        <v>200</v>
      </c>
      <c r="B37" s="351"/>
      <c r="C37" s="344"/>
      <c r="D37" s="347"/>
      <c r="E37" s="347"/>
      <c r="F37" s="347"/>
      <c r="G37" s="347"/>
      <c r="H37" s="347"/>
      <c r="I37" s="347"/>
      <c r="J37" s="347"/>
    </row>
    <row r="38" spans="1:10" ht="15">
      <c r="A38" s="347" t="s">
        <v>201</v>
      </c>
      <c r="B38" s="347"/>
      <c r="C38" s="344"/>
      <c r="D38" s="347"/>
      <c r="E38" s="347"/>
      <c r="F38" s="347"/>
      <c r="G38" s="347"/>
      <c r="H38" s="347"/>
      <c r="I38" s="347"/>
      <c r="J38" s="347"/>
    </row>
    <row r="39" spans="1:10" ht="15">
      <c r="A39" s="351" t="s">
        <v>202</v>
      </c>
      <c r="B39" s="351"/>
      <c r="C39" s="344"/>
      <c r="D39" s="347"/>
      <c r="E39" s="347"/>
      <c r="F39" s="347"/>
      <c r="G39" s="347"/>
      <c r="H39" s="347"/>
      <c r="I39" s="347"/>
      <c r="J39" s="347"/>
    </row>
    <row r="40" spans="1:10" ht="15">
      <c r="A40" s="351" t="s">
        <v>203</v>
      </c>
      <c r="B40" s="351"/>
      <c r="C40" s="344"/>
      <c r="D40" s="347"/>
      <c r="E40" s="347"/>
      <c r="F40" s="347"/>
      <c r="G40" s="347"/>
      <c r="H40" s="347"/>
      <c r="I40" s="347"/>
      <c r="J40" s="347"/>
    </row>
    <row r="41" spans="1:10" ht="15">
      <c r="A41" s="347" t="s">
        <v>204</v>
      </c>
      <c r="B41" s="347"/>
      <c r="C41" s="344"/>
      <c r="D41" s="347"/>
      <c r="E41" s="347"/>
      <c r="F41" s="347"/>
      <c r="G41" s="347"/>
      <c r="H41" s="347"/>
      <c r="I41" s="347"/>
      <c r="J41" s="347"/>
    </row>
    <row r="42" spans="1:10" ht="15">
      <c r="A42" s="351" t="s">
        <v>205</v>
      </c>
      <c r="B42" s="351"/>
      <c r="C42" s="344"/>
      <c r="D42" s="347"/>
      <c r="E42" s="347"/>
      <c r="F42" s="347"/>
      <c r="G42" s="347"/>
      <c r="H42" s="347"/>
      <c r="I42" s="347"/>
      <c r="J42" s="347"/>
    </row>
    <row r="43" spans="1:10" ht="15">
      <c r="A43" s="351"/>
      <c r="B43" s="351"/>
      <c r="C43" s="344"/>
      <c r="D43" s="347"/>
      <c r="E43" s="347"/>
      <c r="F43" s="347"/>
      <c r="G43" s="347"/>
      <c r="H43" s="347"/>
      <c r="I43" s="347"/>
      <c r="J43" s="347"/>
    </row>
    <row r="44" spans="1:10" ht="15.75">
      <c r="A44" s="332" t="s">
        <v>377</v>
      </c>
      <c r="B44" s="333"/>
      <c r="C44" s="59"/>
      <c r="D44" s="331"/>
      <c r="E44" s="347"/>
      <c r="F44" s="347"/>
      <c r="G44" s="347"/>
      <c r="H44" s="347"/>
      <c r="I44" s="347"/>
      <c r="J44" s="347"/>
    </row>
    <row r="45" spans="1:10" ht="7.5" customHeight="1" thickBot="1">
      <c r="A45" s="352"/>
      <c r="B45" s="353"/>
      <c r="C45" s="344"/>
      <c r="D45" s="347"/>
      <c r="E45" s="347"/>
      <c r="F45" s="347"/>
      <c r="G45" s="347"/>
      <c r="H45" s="347"/>
      <c r="I45" s="347"/>
      <c r="J45" s="347"/>
    </row>
    <row r="46" spans="1:10" s="9" customFormat="1" ht="15">
      <c r="A46" s="895" t="s">
        <v>206</v>
      </c>
      <c r="B46" s="897" t="s">
        <v>190</v>
      </c>
      <c r="C46" s="898"/>
      <c r="D46" s="898"/>
      <c r="E46" s="899"/>
      <c r="F46" s="897" t="s">
        <v>191</v>
      </c>
      <c r="G46" s="898"/>
      <c r="H46" s="899"/>
      <c r="I46" s="900" t="s">
        <v>207</v>
      </c>
      <c r="J46" s="334"/>
    </row>
    <row r="47" spans="1:10" s="10" customFormat="1" ht="72" thickBot="1">
      <c r="A47" s="896"/>
      <c r="B47" s="354" t="s">
        <v>189</v>
      </c>
      <c r="C47" s="341" t="s">
        <v>192</v>
      </c>
      <c r="D47" s="341" t="s">
        <v>193</v>
      </c>
      <c r="E47" s="340" t="s">
        <v>194</v>
      </c>
      <c r="F47" s="355" t="s">
        <v>195</v>
      </c>
      <c r="G47" s="341" t="s">
        <v>196</v>
      </c>
      <c r="H47" s="340" t="s">
        <v>197</v>
      </c>
      <c r="I47" s="901"/>
      <c r="J47" s="356"/>
    </row>
    <row r="48" spans="1:10" ht="15">
      <c r="A48" s="357">
        <v>2014</v>
      </c>
      <c r="B48" s="402">
        <v>20700</v>
      </c>
      <c r="C48" s="403">
        <v>12754</v>
      </c>
      <c r="D48" s="403">
        <v>3615</v>
      </c>
      <c r="E48" s="404">
        <v>4331</v>
      </c>
      <c r="F48" s="405">
        <f t="shared" ref="F48:H51" si="2">C48/$B48</f>
        <v>0.61613526570048305</v>
      </c>
      <c r="G48" s="406">
        <f t="shared" si="2"/>
        <v>0.1746376811594203</v>
      </c>
      <c r="H48" s="407">
        <f t="shared" si="2"/>
        <v>0.20922705314009662</v>
      </c>
      <c r="I48" s="408"/>
      <c r="J48" s="347"/>
    </row>
    <row r="49" spans="1:10" ht="15">
      <c r="A49" s="358">
        <v>2015</v>
      </c>
      <c r="B49" s="409">
        <v>21030</v>
      </c>
      <c r="C49" s="410">
        <v>12493</v>
      </c>
      <c r="D49" s="410">
        <v>3912</v>
      </c>
      <c r="E49" s="411">
        <v>4625</v>
      </c>
      <c r="F49" s="412">
        <f t="shared" si="2"/>
        <v>0.59405611031859251</v>
      </c>
      <c r="G49" s="413">
        <f t="shared" si="2"/>
        <v>0.18601997146932953</v>
      </c>
      <c r="H49" s="414">
        <f t="shared" si="2"/>
        <v>0.21992391821207799</v>
      </c>
      <c r="I49" s="415">
        <f>B49-B48</f>
        <v>330</v>
      </c>
      <c r="J49" s="347"/>
    </row>
    <row r="50" spans="1:10" ht="15">
      <c r="A50" s="358">
        <v>2016</v>
      </c>
      <c r="B50" s="409">
        <v>21066</v>
      </c>
      <c r="C50" s="410">
        <v>12145</v>
      </c>
      <c r="D50" s="410">
        <v>4234</v>
      </c>
      <c r="E50" s="411">
        <v>4687</v>
      </c>
      <c r="F50" s="412">
        <f t="shared" si="2"/>
        <v>0.57652140890534509</v>
      </c>
      <c r="G50" s="413">
        <f t="shared" si="2"/>
        <v>0.20098737301813349</v>
      </c>
      <c r="H50" s="414">
        <f t="shared" si="2"/>
        <v>0.22249121807652142</v>
      </c>
      <c r="I50" s="415">
        <f>B50-B49</f>
        <v>36</v>
      </c>
      <c r="J50" s="347"/>
    </row>
    <row r="51" spans="1:10" ht="15.75" thickBot="1">
      <c r="A51" s="359" t="s">
        <v>208</v>
      </c>
      <c r="B51" s="416">
        <v>20019</v>
      </c>
      <c r="C51" s="417">
        <v>11222</v>
      </c>
      <c r="D51" s="417">
        <v>4115</v>
      </c>
      <c r="E51" s="418">
        <v>4682</v>
      </c>
      <c r="F51" s="419">
        <f t="shared" si="2"/>
        <v>0.5605674609121335</v>
      </c>
      <c r="G51" s="420">
        <f t="shared" si="2"/>
        <v>0.20555472301313751</v>
      </c>
      <c r="H51" s="421">
        <f t="shared" si="2"/>
        <v>0.23387781607472902</v>
      </c>
      <c r="I51" s="422">
        <f>B51-B50</f>
        <v>-1047</v>
      </c>
      <c r="J51" s="347"/>
    </row>
    <row r="52" spans="1:10" ht="15">
      <c r="A52" s="347"/>
      <c r="B52" s="347"/>
      <c r="C52" s="344"/>
      <c r="D52" s="347"/>
      <c r="E52" s="347"/>
      <c r="F52" s="347"/>
      <c r="G52" s="347"/>
      <c r="H52" s="347"/>
      <c r="I52" s="347"/>
      <c r="J52" s="347"/>
    </row>
    <row r="53" spans="1:10" ht="14.25">
      <c r="A53" s="885" t="s">
        <v>378</v>
      </c>
      <c r="B53" s="885"/>
      <c r="C53" s="885"/>
      <c r="D53" s="885"/>
      <c r="E53" s="885"/>
      <c r="F53" s="885"/>
      <c r="G53" s="885"/>
      <c r="H53" s="885"/>
      <c r="I53" s="885"/>
      <c r="J53" s="885"/>
    </row>
    <row r="54" spans="1:10" ht="9.75" customHeight="1">
      <c r="A54" s="347"/>
      <c r="B54" s="347"/>
      <c r="C54" s="344"/>
      <c r="D54" s="347"/>
      <c r="E54" s="347"/>
      <c r="F54" s="347"/>
      <c r="G54" s="347"/>
      <c r="H54" s="347"/>
      <c r="I54" s="347"/>
      <c r="J54" s="347"/>
    </row>
    <row r="55" spans="1:10" ht="86.25" customHeight="1">
      <c r="A55" s="886" t="s">
        <v>488</v>
      </c>
      <c r="B55" s="887"/>
      <c r="C55" s="887"/>
      <c r="D55" s="887"/>
      <c r="E55" s="887"/>
      <c r="F55" s="887"/>
      <c r="G55" s="887"/>
      <c r="H55" s="887"/>
      <c r="I55" s="887"/>
      <c r="J55" s="347"/>
    </row>
    <row r="56" spans="1:10" ht="29.25" hidden="1" customHeight="1">
      <c r="A56" s="360"/>
      <c r="B56" s="360"/>
      <c r="C56" s="360"/>
      <c r="D56" s="360"/>
      <c r="E56" s="360"/>
      <c r="F56" s="360"/>
      <c r="G56" s="360"/>
      <c r="H56" s="360"/>
      <c r="I56" s="360"/>
      <c r="J56" s="347"/>
    </row>
    <row r="57" spans="1:10" ht="45" hidden="1" customHeight="1">
      <c r="J57" s="347"/>
    </row>
    <row r="58" spans="1:10" hidden="1"/>
    <row r="59" spans="1:10" hidden="1"/>
  </sheetData>
  <mergeCells count="10">
    <mergeCell ref="A53:J53"/>
    <mergeCell ref="A55:I55"/>
    <mergeCell ref="A4:A5"/>
    <mergeCell ref="B4:B5"/>
    <mergeCell ref="C4:F4"/>
    <mergeCell ref="G4:I4"/>
    <mergeCell ref="A46:A47"/>
    <mergeCell ref="B46:E46"/>
    <mergeCell ref="F46:H46"/>
    <mergeCell ref="I46:I47"/>
  </mergeCells>
  <pageMargins left="0.19685039370078741" right="0.19685039370078741" top="0.39370078740157483" bottom="0.39370078740157483" header="0.31496062992125984" footer="0.31496062992125984"/>
  <pageSetup paperSize="9" scale="6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W58"/>
  <sheetViews>
    <sheetView topLeftCell="A28" zoomScale="85" zoomScaleNormal="85" zoomScaleSheetLayoutView="55" workbookViewId="0"/>
  </sheetViews>
  <sheetFormatPr defaultColWidth="0" defaultRowHeight="12.75" zeroHeight="1"/>
  <cols>
    <col min="1" max="1" width="45.28515625" style="14" customWidth="1"/>
    <col min="2" max="2" width="13.5703125" style="14" customWidth="1"/>
    <col min="3" max="3" width="10.42578125" style="739" bestFit="1" customWidth="1"/>
    <col min="4" max="5" width="11.5703125" style="739" bestFit="1" customWidth="1"/>
    <col min="6" max="6" width="10.28515625" style="765" customWidth="1"/>
    <col min="7" max="7" width="10.42578125" style="765" customWidth="1"/>
    <col min="8" max="8" width="10.42578125" style="747" bestFit="1" customWidth="1"/>
    <col min="9" max="10" width="11.5703125" style="747" bestFit="1" customWidth="1"/>
    <col min="11" max="11" width="10.42578125" style="776" customWidth="1"/>
    <col min="12" max="12" width="11.5703125" style="776" bestFit="1" customWidth="1"/>
    <col min="13" max="13" width="10.42578125" style="749" bestFit="1" customWidth="1"/>
    <col min="14" max="14" width="10.85546875" style="749" customWidth="1"/>
    <col min="15" max="15" width="11" style="739" customWidth="1"/>
    <col min="16" max="16" width="9.5703125" style="765" customWidth="1"/>
    <col min="17" max="17" width="11.5703125" style="765" bestFit="1" customWidth="1"/>
    <col min="18" max="18" width="10.42578125" style="749" bestFit="1" customWidth="1"/>
    <col min="19" max="19" width="10" style="749" customWidth="1"/>
    <col min="20" max="20" width="10.5703125" style="739" customWidth="1"/>
    <col min="21" max="21" width="12" style="765" customWidth="1"/>
    <col min="22" max="22" width="11.140625" style="765" customWidth="1"/>
    <col min="23" max="23" width="1" style="14" customWidth="1"/>
    <col min="24" max="16384" width="9.140625" style="14" hidden="1"/>
  </cols>
  <sheetData>
    <row r="1" spans="1:22" s="55" customFormat="1" ht="15.75">
      <c r="A1" s="64" t="s">
        <v>470</v>
      </c>
      <c r="C1" s="731"/>
      <c r="D1" s="731"/>
      <c r="E1" s="731"/>
      <c r="F1" s="757"/>
      <c r="G1" s="757"/>
      <c r="H1" s="746"/>
      <c r="I1" s="746"/>
      <c r="J1" s="746"/>
      <c r="K1" s="772"/>
      <c r="L1" s="772"/>
      <c r="M1" s="748"/>
      <c r="N1" s="748"/>
      <c r="O1" s="731"/>
      <c r="P1" s="757"/>
      <c r="Q1" s="757"/>
      <c r="R1" s="748"/>
      <c r="S1" s="748"/>
      <c r="T1" s="731"/>
      <c r="U1" s="757"/>
      <c r="V1" s="757"/>
    </row>
    <row r="2" spans="1:22" s="36" customFormat="1">
      <c r="A2" s="36" t="s">
        <v>492</v>
      </c>
      <c r="C2" s="693"/>
      <c r="D2" s="693"/>
      <c r="E2" s="693"/>
      <c r="F2" s="758"/>
      <c r="G2" s="758"/>
      <c r="H2" s="693"/>
      <c r="I2" s="696"/>
      <c r="J2" s="696"/>
      <c r="K2" s="773"/>
      <c r="L2" s="773"/>
      <c r="M2" s="696"/>
      <c r="N2" s="696"/>
      <c r="O2" s="693"/>
      <c r="P2" s="758"/>
      <c r="Q2" s="758"/>
      <c r="R2" s="693"/>
      <c r="S2" s="693"/>
      <c r="T2" s="693"/>
      <c r="U2" s="758"/>
      <c r="V2" s="758"/>
    </row>
    <row r="3" spans="1:22" s="36" customFormat="1" ht="13.5" thickBot="1">
      <c r="C3" s="693"/>
      <c r="D3" s="693"/>
      <c r="E3" s="693"/>
      <c r="F3" s="758"/>
      <c r="G3" s="758"/>
      <c r="H3" s="693"/>
      <c r="I3" s="696"/>
      <c r="J3" s="696"/>
      <c r="K3" s="773"/>
      <c r="L3" s="773"/>
      <c r="M3" s="696"/>
      <c r="N3" s="696"/>
      <c r="O3" s="693"/>
      <c r="P3" s="758"/>
      <c r="Q3" s="758"/>
      <c r="R3" s="693"/>
      <c r="S3" s="693"/>
      <c r="T3" s="693"/>
      <c r="U3" s="758"/>
      <c r="V3" s="758"/>
    </row>
    <row r="4" spans="1:22" ht="24.75" customHeight="1">
      <c r="A4" s="862" t="s">
        <v>0</v>
      </c>
      <c r="B4" s="860" t="s">
        <v>102</v>
      </c>
      <c r="C4" s="908" t="s">
        <v>360</v>
      </c>
      <c r="D4" s="909"/>
      <c r="E4" s="909"/>
      <c r="F4" s="909"/>
      <c r="G4" s="910"/>
      <c r="H4" s="862" t="s">
        <v>361</v>
      </c>
      <c r="I4" s="863"/>
      <c r="J4" s="863"/>
      <c r="K4" s="863"/>
      <c r="L4" s="864"/>
      <c r="M4" s="862" t="s">
        <v>362</v>
      </c>
      <c r="N4" s="863"/>
      <c r="O4" s="863"/>
      <c r="P4" s="863"/>
      <c r="Q4" s="864"/>
      <c r="R4" s="862" t="s">
        <v>363</v>
      </c>
      <c r="S4" s="863"/>
      <c r="T4" s="863"/>
      <c r="U4" s="863"/>
      <c r="V4" s="864"/>
    </row>
    <row r="5" spans="1:22" ht="119.25" customHeight="1">
      <c r="A5" s="902"/>
      <c r="B5" s="904"/>
      <c r="C5" s="911" t="s">
        <v>1</v>
      </c>
      <c r="D5" s="912"/>
      <c r="E5" s="912"/>
      <c r="F5" s="907" t="s">
        <v>209</v>
      </c>
      <c r="G5" s="904"/>
      <c r="H5" s="902" t="s">
        <v>1</v>
      </c>
      <c r="I5" s="906"/>
      <c r="J5" s="906"/>
      <c r="K5" s="907" t="s">
        <v>209</v>
      </c>
      <c r="L5" s="904"/>
      <c r="M5" s="902" t="s">
        <v>1</v>
      </c>
      <c r="N5" s="906"/>
      <c r="O5" s="906"/>
      <c r="P5" s="907" t="s">
        <v>209</v>
      </c>
      <c r="Q5" s="904"/>
      <c r="R5" s="902" t="s">
        <v>1</v>
      </c>
      <c r="S5" s="906"/>
      <c r="T5" s="906"/>
      <c r="U5" s="907" t="s">
        <v>209</v>
      </c>
      <c r="V5" s="904"/>
    </row>
    <row r="6" spans="1:22" ht="49.5" customHeight="1">
      <c r="A6" s="903"/>
      <c r="B6" s="861"/>
      <c r="C6" s="719" t="s">
        <v>210</v>
      </c>
      <c r="D6" s="721" t="s">
        <v>211</v>
      </c>
      <c r="E6" s="724" t="s">
        <v>189</v>
      </c>
      <c r="F6" s="753" t="s">
        <v>210</v>
      </c>
      <c r="G6" s="755" t="s">
        <v>211</v>
      </c>
      <c r="H6" s="719" t="s">
        <v>210</v>
      </c>
      <c r="I6" s="721" t="s">
        <v>211</v>
      </c>
      <c r="J6" s="724" t="s">
        <v>189</v>
      </c>
      <c r="K6" s="753" t="s">
        <v>210</v>
      </c>
      <c r="L6" s="755" t="s">
        <v>211</v>
      </c>
      <c r="M6" s="719" t="s">
        <v>210</v>
      </c>
      <c r="N6" s="721" t="s">
        <v>211</v>
      </c>
      <c r="O6" s="727" t="s">
        <v>189</v>
      </c>
      <c r="P6" s="753" t="s">
        <v>210</v>
      </c>
      <c r="Q6" s="755" t="s">
        <v>211</v>
      </c>
      <c r="R6" s="719" t="s">
        <v>210</v>
      </c>
      <c r="S6" s="721" t="s">
        <v>211</v>
      </c>
      <c r="T6" s="727" t="s">
        <v>189</v>
      </c>
      <c r="U6" s="753" t="s">
        <v>210</v>
      </c>
      <c r="V6" s="755" t="s">
        <v>211</v>
      </c>
    </row>
    <row r="7" spans="1:22" s="65" customFormat="1" ht="39" customHeight="1" thickBot="1">
      <c r="A7" s="63">
        <v>1</v>
      </c>
      <c r="B7" s="275">
        <v>2</v>
      </c>
      <c r="C7" s="720">
        <v>3</v>
      </c>
      <c r="D7" s="722">
        <v>4</v>
      </c>
      <c r="E7" s="722" t="s">
        <v>326</v>
      </c>
      <c r="F7" s="754" t="s">
        <v>335</v>
      </c>
      <c r="G7" s="756" t="s">
        <v>336</v>
      </c>
      <c r="H7" s="720">
        <v>8</v>
      </c>
      <c r="I7" s="722">
        <v>9</v>
      </c>
      <c r="J7" s="722" t="s">
        <v>327</v>
      </c>
      <c r="K7" s="754" t="s">
        <v>334</v>
      </c>
      <c r="L7" s="756" t="s">
        <v>333</v>
      </c>
      <c r="M7" s="720">
        <v>13</v>
      </c>
      <c r="N7" s="722">
        <v>14</v>
      </c>
      <c r="O7" s="728" t="s">
        <v>328</v>
      </c>
      <c r="P7" s="754" t="s">
        <v>332</v>
      </c>
      <c r="Q7" s="756" t="s">
        <v>331</v>
      </c>
      <c r="R7" s="720">
        <v>18</v>
      </c>
      <c r="S7" s="722">
        <v>19</v>
      </c>
      <c r="T7" s="728" t="s">
        <v>329</v>
      </c>
      <c r="U7" s="754" t="s">
        <v>489</v>
      </c>
      <c r="V7" s="756" t="s">
        <v>330</v>
      </c>
    </row>
    <row r="8" spans="1:22" ht="20.25" customHeight="1" thickBot="1">
      <c r="A8" s="423" t="s">
        <v>99</v>
      </c>
      <c r="B8" s="426"/>
      <c r="C8" s="732">
        <f>C9+C34+C47</f>
        <v>49223</v>
      </c>
      <c r="D8" s="740">
        <f>D9+D34+D47</f>
        <v>273478</v>
      </c>
      <c r="E8" s="740">
        <f>E9+E34+E47</f>
        <v>322701</v>
      </c>
      <c r="F8" s="759">
        <f>C8/E8</f>
        <v>0.15253438941930766</v>
      </c>
      <c r="G8" s="766">
        <f>D8/E8</f>
        <v>0.84746561058069236</v>
      </c>
      <c r="H8" s="732">
        <f>J8-I8</f>
        <v>47335</v>
      </c>
      <c r="I8" s="725">
        <v>274253</v>
      </c>
      <c r="J8" s="725">
        <v>321588</v>
      </c>
      <c r="K8" s="774">
        <f>H8/J8</f>
        <v>0.1471914374914487</v>
      </c>
      <c r="L8" s="777">
        <f>I8/J8</f>
        <v>0.8528085625085513</v>
      </c>
      <c r="M8" s="732">
        <v>47958</v>
      </c>
      <c r="N8" s="725">
        <f>O8-M8</f>
        <v>275045</v>
      </c>
      <c r="O8" s="729">
        <v>323003</v>
      </c>
      <c r="P8" s="774">
        <f>M8/O8</f>
        <v>0.14847540115726479</v>
      </c>
      <c r="Q8" s="777">
        <f>N8/O8</f>
        <v>0.85152459884273524</v>
      </c>
      <c r="R8" s="732">
        <f>R9+R34+R47</f>
        <v>43698</v>
      </c>
      <c r="S8" s="740">
        <f>S9+S34+S47</f>
        <v>268340</v>
      </c>
      <c r="T8" s="740">
        <f>T9+T34+T47</f>
        <v>312038</v>
      </c>
      <c r="U8" s="774">
        <f>R8/T8</f>
        <v>0.14004063607637532</v>
      </c>
      <c r="V8" s="777">
        <f>S8/T8</f>
        <v>0.85995936392362471</v>
      </c>
    </row>
    <row r="9" spans="1:22" ht="15">
      <c r="A9" s="246" t="s">
        <v>53</v>
      </c>
      <c r="B9" s="247"/>
      <c r="C9" s="733">
        <f>C22+C14+C10</f>
        <v>44760</v>
      </c>
      <c r="D9" s="741">
        <f>D22+D14+D10</f>
        <v>223967</v>
      </c>
      <c r="E9" s="741">
        <f>E22+E14+E10</f>
        <v>268727</v>
      </c>
      <c r="F9" s="543">
        <f>C9/E9</f>
        <v>0.1665630919111217</v>
      </c>
      <c r="G9" s="544">
        <f>D9/E9</f>
        <v>0.83343690808887827</v>
      </c>
      <c r="H9" s="738">
        <f>J9-I9</f>
        <v>42767</v>
      </c>
      <c r="I9" s="745">
        <f>I10+I14+I22</f>
        <v>224653</v>
      </c>
      <c r="J9" s="726">
        <f>J10+J14+J22</f>
        <v>267420</v>
      </c>
      <c r="K9" s="543">
        <f>H9/J9</f>
        <v>0.15992446339092065</v>
      </c>
      <c r="L9" s="544">
        <f>I9/J9</f>
        <v>0.8400755366090793</v>
      </c>
      <c r="M9" s="738">
        <f>M10+M14+M22</f>
        <v>43467</v>
      </c>
      <c r="N9" s="745">
        <f>O9-M9</f>
        <v>224555</v>
      </c>
      <c r="O9" s="730">
        <f>O22+O14+O10</f>
        <v>268022</v>
      </c>
      <c r="P9" s="543">
        <f>M9/O9</f>
        <v>0.16217698547134191</v>
      </c>
      <c r="Q9" s="544">
        <f>N9/O9</f>
        <v>0.83782301452865815</v>
      </c>
      <c r="R9" s="738">
        <f>R10+R14+R22</f>
        <v>39472</v>
      </c>
      <c r="S9" s="745">
        <f>S10+S14+S22</f>
        <v>217737</v>
      </c>
      <c r="T9" s="730">
        <f>T22+T14+T10</f>
        <v>257209</v>
      </c>
      <c r="U9" s="543">
        <f>R9/T9</f>
        <v>0.15346274819310365</v>
      </c>
      <c r="V9" s="544">
        <f>S9/T9</f>
        <v>0.84653725180689632</v>
      </c>
    </row>
    <row r="10" spans="1:22" ht="15">
      <c r="A10" s="424" t="s">
        <v>13</v>
      </c>
      <c r="B10" s="427"/>
      <c r="C10" s="734">
        <f>SUM(C11:C13)</f>
        <v>20984</v>
      </c>
      <c r="D10" s="742">
        <f>SUM(D11:D13)</f>
        <v>111152</v>
      </c>
      <c r="E10" s="742">
        <f>SUM(E11:E13)</f>
        <v>132136</v>
      </c>
      <c r="F10" s="760">
        <f>C10/E10</f>
        <v>0.15880607858569959</v>
      </c>
      <c r="G10" s="767">
        <f>D10/E10</f>
        <v>0.84119392141430038</v>
      </c>
      <c r="H10" s="734">
        <f>J10-I10</f>
        <v>19938</v>
      </c>
      <c r="I10" s="742">
        <f>SUM(I11:I13)</f>
        <v>111302</v>
      </c>
      <c r="J10" s="742">
        <f>SUM(J11:J13)</f>
        <v>131240</v>
      </c>
      <c r="K10" s="760">
        <f>H10/J10</f>
        <v>0.15192014629686071</v>
      </c>
      <c r="L10" s="767">
        <f>I10/J10</f>
        <v>0.84807985370313932</v>
      </c>
      <c r="M10" s="734">
        <v>19882</v>
      </c>
      <c r="N10" s="742">
        <f>O10-M10</f>
        <v>109253</v>
      </c>
      <c r="O10" s="742">
        <f>SUM(O11:O13)</f>
        <v>129135</v>
      </c>
      <c r="P10" s="760">
        <f>M10/O10</f>
        <v>0.15396290703527316</v>
      </c>
      <c r="Q10" s="767">
        <f>N10/O10</f>
        <v>0.84603709296472684</v>
      </c>
      <c r="R10" s="734">
        <f>SUM(R11:R13)</f>
        <v>18292</v>
      </c>
      <c r="S10" s="742">
        <f>SUM(S11:S13)</f>
        <v>106588</v>
      </c>
      <c r="T10" s="742">
        <f>SUM(T11:T13)</f>
        <v>124880</v>
      </c>
      <c r="U10" s="760">
        <f>R10/T10</f>
        <v>0.14647661755285074</v>
      </c>
      <c r="V10" s="767">
        <f>S10/T10</f>
        <v>0.85352338244714931</v>
      </c>
    </row>
    <row r="11" spans="1:22" ht="14.25">
      <c r="A11" s="250" t="s">
        <v>7</v>
      </c>
      <c r="B11" s="251" t="s">
        <v>8</v>
      </c>
      <c r="C11" s="735">
        <v>18798</v>
      </c>
      <c r="D11" s="723">
        <f>E11-C11</f>
        <v>91</v>
      </c>
      <c r="E11" s="723">
        <v>18889</v>
      </c>
      <c r="F11" s="761">
        <f>C11/E11</f>
        <v>0.99518238128011016</v>
      </c>
      <c r="G11" s="768">
        <f>D11/E11</f>
        <v>4.817618719889883E-3</v>
      </c>
      <c r="H11" s="735">
        <f>J11-I11</f>
        <v>17847</v>
      </c>
      <c r="I11" s="723">
        <v>57</v>
      </c>
      <c r="J11" s="723">
        <v>17904</v>
      </c>
      <c r="K11" s="559">
        <f>H11/J11</f>
        <v>0.99681635388739942</v>
      </c>
      <c r="L11" s="560">
        <f>I11/J11</f>
        <v>3.1836461126005361E-3</v>
      </c>
      <c r="M11" s="735">
        <v>17814</v>
      </c>
      <c r="N11" s="723">
        <f>O11-M11</f>
        <v>53</v>
      </c>
      <c r="O11" s="750">
        <v>17867</v>
      </c>
      <c r="P11" s="559">
        <f>M11/O11</f>
        <v>0.99703363743213747</v>
      </c>
      <c r="Q11" s="560">
        <f>N11/O11</f>
        <v>2.9663625678625397E-3</v>
      </c>
      <c r="R11" s="735">
        <v>16663</v>
      </c>
      <c r="S11" s="723">
        <v>118</v>
      </c>
      <c r="T11" s="750">
        <v>16781</v>
      </c>
      <c r="U11" s="559">
        <f>R11/T11</f>
        <v>0.99296823788808775</v>
      </c>
      <c r="V11" s="560">
        <f>S11/T11</f>
        <v>7.031762111912282E-3</v>
      </c>
    </row>
    <row r="12" spans="1:22" ht="14.25">
      <c r="A12" s="250" t="s">
        <v>9</v>
      </c>
      <c r="B12" s="251" t="s">
        <v>10</v>
      </c>
      <c r="C12" s="735">
        <v>1134</v>
      </c>
      <c r="D12" s="723">
        <f t="shared" ref="D12:D56" si="0">E12-C12</f>
        <v>41978</v>
      </c>
      <c r="E12" s="723">
        <v>43112</v>
      </c>
      <c r="F12" s="761">
        <f t="shared" ref="F12:F56" si="1">C12/E12</f>
        <v>2.6303581369456298E-2</v>
      </c>
      <c r="G12" s="768">
        <f t="shared" ref="G12:G56" si="2">D12/E12</f>
        <v>0.97369641863054368</v>
      </c>
      <c r="H12" s="735">
        <f t="shared" ref="H12:H56" si="3">J12-I12</f>
        <v>1019</v>
      </c>
      <c r="I12" s="723">
        <v>41416</v>
      </c>
      <c r="J12" s="723">
        <v>42435</v>
      </c>
      <c r="K12" s="559">
        <f t="shared" ref="K12:K56" si="4">H12/J12</f>
        <v>2.4013196653705667E-2</v>
      </c>
      <c r="L12" s="560">
        <f t="shared" ref="L12:L56" si="5">I12/J12</f>
        <v>0.97598680334629428</v>
      </c>
      <c r="M12" s="735">
        <v>1229</v>
      </c>
      <c r="N12" s="723">
        <f t="shared" ref="N12:N56" si="6">O12-M12</f>
        <v>40784</v>
      </c>
      <c r="O12" s="750">
        <v>42013</v>
      </c>
      <c r="P12" s="559">
        <f t="shared" ref="P12:P56" si="7">M12/O12</f>
        <v>2.9252850308237925E-2</v>
      </c>
      <c r="Q12" s="560">
        <f t="shared" ref="Q12:Q56" si="8">N12/O12</f>
        <v>0.97074714969176212</v>
      </c>
      <c r="R12" s="735">
        <v>1064</v>
      </c>
      <c r="S12" s="723">
        <v>39220</v>
      </c>
      <c r="T12" s="750">
        <v>40284</v>
      </c>
      <c r="U12" s="559">
        <f t="shared" ref="U12:U49" si="9">R12/T12</f>
        <v>2.641247145268593E-2</v>
      </c>
      <c r="V12" s="560">
        <f t="shared" ref="V12:V49" si="10">S12/T12</f>
        <v>0.97358752854731412</v>
      </c>
    </row>
    <row r="13" spans="1:22" ht="14.25">
      <c r="A13" s="250" t="s">
        <v>11</v>
      </c>
      <c r="B13" s="251" t="s">
        <v>12</v>
      </c>
      <c r="C13" s="735">
        <v>1052</v>
      </c>
      <c r="D13" s="723">
        <f t="shared" si="0"/>
        <v>69083</v>
      </c>
      <c r="E13" s="723">
        <v>70135</v>
      </c>
      <c r="F13" s="761">
        <f t="shared" si="1"/>
        <v>1.4999643544592571E-2</v>
      </c>
      <c r="G13" s="768">
        <f t="shared" si="2"/>
        <v>0.9850003564554074</v>
      </c>
      <c r="H13" s="735">
        <f t="shared" si="3"/>
        <v>1072</v>
      </c>
      <c r="I13" s="723">
        <v>69829</v>
      </c>
      <c r="J13" s="723">
        <v>70901</v>
      </c>
      <c r="K13" s="559">
        <f t="shared" si="4"/>
        <v>1.5119673911510416E-2</v>
      </c>
      <c r="L13" s="560">
        <f t="shared" si="5"/>
        <v>0.98488032608848963</v>
      </c>
      <c r="M13" s="735">
        <v>839</v>
      </c>
      <c r="N13" s="723">
        <f t="shared" si="6"/>
        <v>68416</v>
      </c>
      <c r="O13" s="750">
        <v>69255</v>
      </c>
      <c r="P13" s="559">
        <f t="shared" si="7"/>
        <v>1.2114648761822252E-2</v>
      </c>
      <c r="Q13" s="560">
        <f t="shared" si="8"/>
        <v>0.98788535123817778</v>
      </c>
      <c r="R13" s="735">
        <v>565</v>
      </c>
      <c r="S13" s="723">
        <v>67250</v>
      </c>
      <c r="T13" s="750">
        <v>67815</v>
      </c>
      <c r="U13" s="559">
        <f t="shared" si="9"/>
        <v>8.3314900833149005E-3</v>
      </c>
      <c r="V13" s="560">
        <f t="shared" si="10"/>
        <v>0.99166850991668509</v>
      </c>
    </row>
    <row r="14" spans="1:22" ht="15">
      <c r="A14" s="424" t="s">
        <v>29</v>
      </c>
      <c r="B14" s="428"/>
      <c r="C14" s="734">
        <f>SUM(C15:C21)</f>
        <v>16816</v>
      </c>
      <c r="D14" s="742">
        <f>SUM(D15:D21)</f>
        <v>76395</v>
      </c>
      <c r="E14" s="742">
        <f>SUM(E15:E21)</f>
        <v>93211</v>
      </c>
      <c r="F14" s="760">
        <f>C14/E14</f>
        <v>0.1804078917724303</v>
      </c>
      <c r="G14" s="767">
        <f>D14/E14</f>
        <v>0.81959210822756967</v>
      </c>
      <c r="H14" s="734">
        <f>J14-I14</f>
        <v>15991</v>
      </c>
      <c r="I14" s="742">
        <f>SUM(I15:I21)</f>
        <v>77182</v>
      </c>
      <c r="J14" s="742">
        <f>SUM(J15:J21)</f>
        <v>93173</v>
      </c>
      <c r="K14" s="760">
        <f>H14/J14</f>
        <v>0.17162697347944147</v>
      </c>
      <c r="L14" s="767">
        <f>I14/J14</f>
        <v>0.82837302652055855</v>
      </c>
      <c r="M14" s="734">
        <v>16744</v>
      </c>
      <c r="N14" s="742">
        <f>O14-M14</f>
        <v>79233</v>
      </c>
      <c r="O14" s="742">
        <f>SUM(O15:O21)</f>
        <v>95977</v>
      </c>
      <c r="P14" s="760">
        <f>M14/O14</f>
        <v>0.17445846400700168</v>
      </c>
      <c r="Q14" s="767">
        <f>N14/O14</f>
        <v>0.82554153599299829</v>
      </c>
      <c r="R14" s="734">
        <f>SUM(R15:R21)</f>
        <v>15064</v>
      </c>
      <c r="S14" s="742">
        <f>SUM(S15:S21)</f>
        <v>77251</v>
      </c>
      <c r="T14" s="742">
        <f>SUM(T15:T21)</f>
        <v>92315</v>
      </c>
      <c r="U14" s="760">
        <f>R14/T14</f>
        <v>0.16318041488382171</v>
      </c>
      <c r="V14" s="767">
        <f>S14/T14</f>
        <v>0.83681958511617827</v>
      </c>
    </row>
    <row r="15" spans="1:22" ht="14.25">
      <c r="A15" s="250" t="s">
        <v>15</v>
      </c>
      <c r="B15" s="251" t="s">
        <v>16</v>
      </c>
      <c r="C15" s="735">
        <v>4384</v>
      </c>
      <c r="D15" s="723">
        <f t="shared" si="0"/>
        <v>20388</v>
      </c>
      <c r="E15" s="723">
        <v>24772</v>
      </c>
      <c r="F15" s="761">
        <f t="shared" si="1"/>
        <v>0.17697400290650736</v>
      </c>
      <c r="G15" s="768">
        <f t="shared" si="2"/>
        <v>0.82302599709349267</v>
      </c>
      <c r="H15" s="735">
        <f t="shared" si="3"/>
        <v>4055</v>
      </c>
      <c r="I15" s="723">
        <v>19381</v>
      </c>
      <c r="J15" s="723">
        <v>23436</v>
      </c>
      <c r="K15" s="559">
        <f t="shared" si="4"/>
        <v>0.17302440689537463</v>
      </c>
      <c r="L15" s="560">
        <f t="shared" si="5"/>
        <v>0.82697559310462532</v>
      </c>
      <c r="M15" s="735">
        <v>4437</v>
      </c>
      <c r="N15" s="723">
        <f t="shared" si="6"/>
        <v>19544</v>
      </c>
      <c r="O15" s="750">
        <v>23981</v>
      </c>
      <c r="P15" s="559">
        <f t="shared" si="7"/>
        <v>0.18502147533463992</v>
      </c>
      <c r="Q15" s="560">
        <f t="shared" si="8"/>
        <v>0.81497852466536003</v>
      </c>
      <c r="R15" s="735">
        <v>4120</v>
      </c>
      <c r="S15" s="723">
        <v>19294</v>
      </c>
      <c r="T15" s="750">
        <v>23414</v>
      </c>
      <c r="U15" s="559">
        <f t="shared" si="9"/>
        <v>0.17596309900059792</v>
      </c>
      <c r="V15" s="560">
        <f t="shared" si="10"/>
        <v>0.82403690099940208</v>
      </c>
    </row>
    <row r="16" spans="1:22" ht="14.25">
      <c r="A16" s="250" t="s">
        <v>17</v>
      </c>
      <c r="B16" s="251" t="s">
        <v>18</v>
      </c>
      <c r="C16" s="735">
        <v>1650</v>
      </c>
      <c r="D16" s="723">
        <f t="shared" si="0"/>
        <v>10293</v>
      </c>
      <c r="E16" s="723">
        <v>11943</v>
      </c>
      <c r="F16" s="761">
        <f t="shared" si="1"/>
        <v>0.13815624215021352</v>
      </c>
      <c r="G16" s="768">
        <f t="shared" si="2"/>
        <v>0.86184375784978651</v>
      </c>
      <c r="H16" s="735">
        <f t="shared" si="3"/>
        <v>1620</v>
      </c>
      <c r="I16" s="723">
        <v>11100</v>
      </c>
      <c r="J16" s="723">
        <v>12720</v>
      </c>
      <c r="K16" s="559">
        <f t="shared" si="4"/>
        <v>0.12735849056603774</v>
      </c>
      <c r="L16" s="560">
        <f t="shared" si="5"/>
        <v>0.87264150943396224</v>
      </c>
      <c r="M16" s="735">
        <v>1706</v>
      </c>
      <c r="N16" s="723">
        <f t="shared" si="6"/>
        <v>11772</v>
      </c>
      <c r="O16" s="750">
        <v>13478</v>
      </c>
      <c r="P16" s="559">
        <f t="shared" si="7"/>
        <v>0.12657664341890487</v>
      </c>
      <c r="Q16" s="560">
        <f t="shared" si="8"/>
        <v>0.87342335658109516</v>
      </c>
      <c r="R16" s="735">
        <v>1412</v>
      </c>
      <c r="S16" s="723">
        <v>11317</v>
      </c>
      <c r="T16" s="750">
        <v>12729</v>
      </c>
      <c r="U16" s="559">
        <f t="shared" si="9"/>
        <v>0.11092780265535392</v>
      </c>
      <c r="V16" s="560">
        <f t="shared" si="10"/>
        <v>0.88907219734464604</v>
      </c>
    </row>
    <row r="17" spans="1:22" ht="14.25">
      <c r="A17" s="250" t="s">
        <v>19</v>
      </c>
      <c r="B17" s="251" t="s">
        <v>20</v>
      </c>
      <c r="C17" s="735">
        <v>2235</v>
      </c>
      <c r="D17" s="723">
        <f t="shared" si="0"/>
        <v>8128</v>
      </c>
      <c r="E17" s="723">
        <v>10363</v>
      </c>
      <c r="F17" s="761">
        <f t="shared" si="1"/>
        <v>0.21567113770143781</v>
      </c>
      <c r="G17" s="768">
        <f t="shared" si="2"/>
        <v>0.78432886229856225</v>
      </c>
      <c r="H17" s="735">
        <f t="shared" si="3"/>
        <v>2094</v>
      </c>
      <c r="I17" s="723">
        <v>8120</v>
      </c>
      <c r="J17" s="723">
        <v>10214</v>
      </c>
      <c r="K17" s="559">
        <f t="shared" si="4"/>
        <v>0.20501272762874487</v>
      </c>
      <c r="L17" s="560">
        <f t="shared" si="5"/>
        <v>0.7949872723712551</v>
      </c>
      <c r="M17" s="735">
        <v>2001</v>
      </c>
      <c r="N17" s="723">
        <f t="shared" si="6"/>
        <v>8111</v>
      </c>
      <c r="O17" s="750">
        <v>10112</v>
      </c>
      <c r="P17" s="559">
        <f t="shared" si="7"/>
        <v>0.19788370253164558</v>
      </c>
      <c r="Q17" s="560">
        <f t="shared" si="8"/>
        <v>0.80211629746835444</v>
      </c>
      <c r="R17" s="735">
        <v>1787</v>
      </c>
      <c r="S17" s="723">
        <v>7657</v>
      </c>
      <c r="T17" s="750">
        <v>9444</v>
      </c>
      <c r="U17" s="559">
        <f t="shared" si="9"/>
        <v>0.18922066920796274</v>
      </c>
      <c r="V17" s="560">
        <f t="shared" si="10"/>
        <v>0.81077933079203723</v>
      </c>
    </row>
    <row r="18" spans="1:22" ht="14.25">
      <c r="A18" s="250" t="s">
        <v>21</v>
      </c>
      <c r="B18" s="251" t="s">
        <v>22</v>
      </c>
      <c r="C18" s="735">
        <v>2526</v>
      </c>
      <c r="D18" s="723">
        <f t="shared" si="0"/>
        <v>12179</v>
      </c>
      <c r="E18" s="723">
        <v>14705</v>
      </c>
      <c r="F18" s="761">
        <f t="shared" si="1"/>
        <v>0.17177830669840191</v>
      </c>
      <c r="G18" s="768">
        <f t="shared" si="2"/>
        <v>0.82822169330159812</v>
      </c>
      <c r="H18" s="735">
        <f t="shared" si="3"/>
        <v>2693</v>
      </c>
      <c r="I18" s="723">
        <v>12981</v>
      </c>
      <c r="J18" s="723">
        <v>15674</v>
      </c>
      <c r="K18" s="559">
        <f t="shared" si="4"/>
        <v>0.1718131938241674</v>
      </c>
      <c r="L18" s="560">
        <f t="shared" si="5"/>
        <v>0.82818680617583262</v>
      </c>
      <c r="M18" s="735">
        <v>2516</v>
      </c>
      <c r="N18" s="723">
        <f t="shared" si="6"/>
        <v>13545</v>
      </c>
      <c r="O18" s="750">
        <v>16061</v>
      </c>
      <c r="P18" s="559">
        <f t="shared" si="7"/>
        <v>0.15665276134736317</v>
      </c>
      <c r="Q18" s="560">
        <f t="shared" si="8"/>
        <v>0.84334723865263683</v>
      </c>
      <c r="R18" s="735">
        <v>2278</v>
      </c>
      <c r="S18" s="723">
        <v>13020</v>
      </c>
      <c r="T18" s="750">
        <v>15298</v>
      </c>
      <c r="U18" s="559">
        <f t="shared" si="9"/>
        <v>0.14890835403320696</v>
      </c>
      <c r="V18" s="560">
        <f t="shared" si="10"/>
        <v>0.8510916459667931</v>
      </c>
    </row>
    <row r="19" spans="1:22" ht="14.25">
      <c r="A19" s="250" t="s">
        <v>23</v>
      </c>
      <c r="B19" s="251" t="s">
        <v>24</v>
      </c>
      <c r="C19" s="735">
        <v>2127</v>
      </c>
      <c r="D19" s="723">
        <f t="shared" si="0"/>
        <v>8024</v>
      </c>
      <c r="E19" s="723">
        <v>10151</v>
      </c>
      <c r="F19" s="761">
        <f t="shared" si="1"/>
        <v>0.20953600630479755</v>
      </c>
      <c r="G19" s="768">
        <f t="shared" si="2"/>
        <v>0.79046399369520248</v>
      </c>
      <c r="H19" s="735">
        <f t="shared" si="3"/>
        <v>2020</v>
      </c>
      <c r="I19" s="723">
        <v>8090</v>
      </c>
      <c r="J19" s="723">
        <v>10110</v>
      </c>
      <c r="K19" s="559">
        <f t="shared" si="4"/>
        <v>0.19980217606330367</v>
      </c>
      <c r="L19" s="560">
        <f t="shared" si="5"/>
        <v>0.80019782393669636</v>
      </c>
      <c r="M19" s="735">
        <v>2264</v>
      </c>
      <c r="N19" s="723">
        <f t="shared" si="6"/>
        <v>8373</v>
      </c>
      <c r="O19" s="750">
        <v>10637</v>
      </c>
      <c r="P19" s="559">
        <f t="shared" si="7"/>
        <v>0.21284196671993982</v>
      </c>
      <c r="Q19" s="560">
        <f t="shared" si="8"/>
        <v>0.78715803328006018</v>
      </c>
      <c r="R19" s="735">
        <v>2195</v>
      </c>
      <c r="S19" s="723">
        <v>8309</v>
      </c>
      <c r="T19" s="750">
        <v>10504</v>
      </c>
      <c r="U19" s="559">
        <f t="shared" si="9"/>
        <v>0.20896801218583397</v>
      </c>
      <c r="V19" s="560">
        <f t="shared" si="10"/>
        <v>0.79103198781416606</v>
      </c>
    </row>
    <row r="20" spans="1:22" ht="14.25">
      <c r="A20" s="250" t="s">
        <v>25</v>
      </c>
      <c r="B20" s="251" t="s">
        <v>26</v>
      </c>
      <c r="C20" s="735">
        <v>2484</v>
      </c>
      <c r="D20" s="723">
        <f t="shared" si="0"/>
        <v>9621</v>
      </c>
      <c r="E20" s="723">
        <v>12105</v>
      </c>
      <c r="F20" s="761">
        <f t="shared" si="1"/>
        <v>0.20520446096654274</v>
      </c>
      <c r="G20" s="768">
        <f t="shared" si="2"/>
        <v>0.79479553903345723</v>
      </c>
      <c r="H20" s="735">
        <f t="shared" si="3"/>
        <v>2211</v>
      </c>
      <c r="I20" s="723">
        <v>9572</v>
      </c>
      <c r="J20" s="723">
        <v>11783</v>
      </c>
      <c r="K20" s="559">
        <f t="shared" si="4"/>
        <v>0.18764321480098448</v>
      </c>
      <c r="L20" s="560">
        <f t="shared" si="5"/>
        <v>0.81235678519901555</v>
      </c>
      <c r="M20" s="735">
        <v>2406</v>
      </c>
      <c r="N20" s="723">
        <f t="shared" si="6"/>
        <v>9726</v>
      </c>
      <c r="O20" s="750">
        <v>12132</v>
      </c>
      <c r="P20" s="559">
        <f t="shared" si="7"/>
        <v>0.19831849653808112</v>
      </c>
      <c r="Q20" s="560">
        <f t="shared" si="8"/>
        <v>0.80168150346191891</v>
      </c>
      <c r="R20" s="735">
        <v>2087</v>
      </c>
      <c r="S20" s="723">
        <v>9739</v>
      </c>
      <c r="T20" s="750">
        <v>11826</v>
      </c>
      <c r="U20" s="559">
        <f t="shared" si="9"/>
        <v>0.17647556232031117</v>
      </c>
      <c r="V20" s="560">
        <f t="shared" si="10"/>
        <v>0.82352443767968886</v>
      </c>
    </row>
    <row r="21" spans="1:22" ht="14.25">
      <c r="A21" s="258" t="s">
        <v>27</v>
      </c>
      <c r="B21" s="259" t="s">
        <v>28</v>
      </c>
      <c r="C21" s="736">
        <v>1410</v>
      </c>
      <c r="D21" s="743">
        <f t="shared" si="0"/>
        <v>7762</v>
      </c>
      <c r="E21" s="743">
        <v>9172</v>
      </c>
      <c r="F21" s="762">
        <f t="shared" si="1"/>
        <v>0.15372873964238989</v>
      </c>
      <c r="G21" s="769">
        <f t="shared" si="2"/>
        <v>0.84627126035761013</v>
      </c>
      <c r="H21" s="736">
        <f t="shared" si="3"/>
        <v>1298</v>
      </c>
      <c r="I21" s="743">
        <v>7938</v>
      </c>
      <c r="J21" s="743">
        <v>9236</v>
      </c>
      <c r="K21" s="775">
        <f t="shared" si="4"/>
        <v>0.14053702901689044</v>
      </c>
      <c r="L21" s="778">
        <f t="shared" si="5"/>
        <v>0.85946297098310953</v>
      </c>
      <c r="M21" s="736">
        <v>1414</v>
      </c>
      <c r="N21" s="743">
        <f t="shared" si="6"/>
        <v>8162</v>
      </c>
      <c r="O21" s="751">
        <v>9576</v>
      </c>
      <c r="P21" s="775">
        <f t="shared" si="7"/>
        <v>0.1476608187134503</v>
      </c>
      <c r="Q21" s="778">
        <f t="shared" si="8"/>
        <v>0.85233918128654973</v>
      </c>
      <c r="R21" s="736">
        <v>1185</v>
      </c>
      <c r="S21" s="743">
        <v>7915</v>
      </c>
      <c r="T21" s="751">
        <v>9100</v>
      </c>
      <c r="U21" s="775">
        <f t="shared" si="9"/>
        <v>0.13021978021978023</v>
      </c>
      <c r="V21" s="778">
        <f t="shared" si="10"/>
        <v>0.8697802197802198</v>
      </c>
    </row>
    <row r="22" spans="1:22" ht="14.25" customHeight="1">
      <c r="A22" s="425" t="s">
        <v>52</v>
      </c>
      <c r="B22" s="428"/>
      <c r="C22" s="734">
        <f>SUM(C23:C33)</f>
        <v>6960</v>
      </c>
      <c r="D22" s="742">
        <f>SUM(D23:D33)</f>
        <v>36420</v>
      </c>
      <c r="E22" s="742">
        <f>SUM(E23:E33)</f>
        <v>43380</v>
      </c>
      <c r="F22" s="760">
        <f>C22/E22</f>
        <v>0.16044260027662519</v>
      </c>
      <c r="G22" s="767">
        <f>D22/E22</f>
        <v>0.83955739972337484</v>
      </c>
      <c r="H22" s="734">
        <f>J22-I22</f>
        <v>6838</v>
      </c>
      <c r="I22" s="742">
        <f>SUM(I23:I33)</f>
        <v>36169</v>
      </c>
      <c r="J22" s="742">
        <f>SUM(J23:J33)</f>
        <v>43007</v>
      </c>
      <c r="K22" s="760">
        <f>H22/J22</f>
        <v>0.15899737252075244</v>
      </c>
      <c r="L22" s="767">
        <f>I22/J22</f>
        <v>0.84100262747924759</v>
      </c>
      <c r="M22" s="734">
        <v>6841</v>
      </c>
      <c r="N22" s="742">
        <f>O22-M22</f>
        <v>36069</v>
      </c>
      <c r="O22" s="742">
        <f>SUM(O23:O33)</f>
        <v>42910</v>
      </c>
      <c r="P22" s="760">
        <f>M22/O22</f>
        <v>0.15942670706129108</v>
      </c>
      <c r="Q22" s="767">
        <f>N22/O22</f>
        <v>0.84057329293870897</v>
      </c>
      <c r="R22" s="734">
        <f>SUM(R23:R33)</f>
        <v>6116</v>
      </c>
      <c r="S22" s="742">
        <f>SUM(S23:S33)</f>
        <v>33898</v>
      </c>
      <c r="T22" s="742">
        <f>SUM(T23:T33)</f>
        <v>40014</v>
      </c>
      <c r="U22" s="760">
        <f>R22/T22</f>
        <v>0.15284650372369671</v>
      </c>
      <c r="V22" s="767">
        <f>S22/T22</f>
        <v>0.84715349627630332</v>
      </c>
    </row>
    <row r="23" spans="1:22" ht="14.25">
      <c r="A23" s="250" t="s">
        <v>30</v>
      </c>
      <c r="B23" s="251" t="s">
        <v>31</v>
      </c>
      <c r="C23" s="735">
        <v>556</v>
      </c>
      <c r="D23" s="723">
        <f t="shared" si="0"/>
        <v>2145</v>
      </c>
      <c r="E23" s="723">
        <v>2701</v>
      </c>
      <c r="F23" s="761">
        <f t="shared" si="1"/>
        <v>0.20584968530174011</v>
      </c>
      <c r="G23" s="768">
        <f t="shared" si="2"/>
        <v>0.79415031469825992</v>
      </c>
      <c r="H23" s="735">
        <f t="shared" si="3"/>
        <v>537</v>
      </c>
      <c r="I23" s="723">
        <v>2199</v>
      </c>
      <c r="J23" s="723">
        <v>2736</v>
      </c>
      <c r="K23" s="559">
        <f t="shared" si="4"/>
        <v>0.1962719298245614</v>
      </c>
      <c r="L23" s="560">
        <f t="shared" si="5"/>
        <v>0.80372807017543857</v>
      </c>
      <c r="M23" s="735">
        <v>600</v>
      </c>
      <c r="N23" s="723">
        <f t="shared" si="6"/>
        <v>2222</v>
      </c>
      <c r="O23" s="750">
        <v>2822</v>
      </c>
      <c r="P23" s="559">
        <f t="shared" si="7"/>
        <v>0.21261516654854712</v>
      </c>
      <c r="Q23" s="560">
        <f t="shared" si="8"/>
        <v>0.78738483345145283</v>
      </c>
      <c r="R23" s="735">
        <v>480</v>
      </c>
      <c r="S23" s="723">
        <v>2127</v>
      </c>
      <c r="T23" s="750">
        <v>2607</v>
      </c>
      <c r="U23" s="559">
        <f t="shared" si="9"/>
        <v>0.18411967779056387</v>
      </c>
      <c r="V23" s="560">
        <f t="shared" si="10"/>
        <v>0.81588032220943618</v>
      </c>
    </row>
    <row r="24" spans="1:22" ht="14.25">
      <c r="A24" s="250" t="s">
        <v>32</v>
      </c>
      <c r="B24" s="251" t="s">
        <v>33</v>
      </c>
      <c r="C24" s="735">
        <v>801</v>
      </c>
      <c r="D24" s="723">
        <f t="shared" si="0"/>
        <v>3488</v>
      </c>
      <c r="E24" s="723">
        <v>4289</v>
      </c>
      <c r="F24" s="761">
        <f t="shared" si="1"/>
        <v>0.18675681977150851</v>
      </c>
      <c r="G24" s="768">
        <f t="shared" si="2"/>
        <v>0.81324318022849151</v>
      </c>
      <c r="H24" s="735">
        <f t="shared" si="3"/>
        <v>767</v>
      </c>
      <c r="I24" s="723">
        <v>3469</v>
      </c>
      <c r="J24" s="723">
        <v>4236</v>
      </c>
      <c r="K24" s="559">
        <f t="shared" si="4"/>
        <v>0.18106704438149199</v>
      </c>
      <c r="L24" s="560">
        <f t="shared" si="5"/>
        <v>0.81893295561850799</v>
      </c>
      <c r="M24" s="735">
        <v>825</v>
      </c>
      <c r="N24" s="723">
        <f t="shared" si="6"/>
        <v>3568</v>
      </c>
      <c r="O24" s="750">
        <v>4393</v>
      </c>
      <c r="P24" s="559">
        <f t="shared" si="7"/>
        <v>0.18779877077168222</v>
      </c>
      <c r="Q24" s="560">
        <f t="shared" si="8"/>
        <v>0.81220122922831783</v>
      </c>
      <c r="R24" s="735">
        <v>833</v>
      </c>
      <c r="S24" s="723">
        <v>3310</v>
      </c>
      <c r="T24" s="750">
        <v>4143</v>
      </c>
      <c r="U24" s="559">
        <f t="shared" si="9"/>
        <v>0.20106203234371228</v>
      </c>
      <c r="V24" s="560">
        <f t="shared" si="10"/>
        <v>0.79893796765628766</v>
      </c>
    </row>
    <row r="25" spans="1:22" ht="14.25">
      <c r="A25" s="250" t="s">
        <v>34</v>
      </c>
      <c r="B25" s="251" t="s">
        <v>35</v>
      </c>
      <c r="C25" s="735">
        <v>857</v>
      </c>
      <c r="D25" s="723">
        <f t="shared" si="0"/>
        <v>3757</v>
      </c>
      <c r="E25" s="723">
        <v>4614</v>
      </c>
      <c r="F25" s="761">
        <f t="shared" si="1"/>
        <v>0.18573905504984828</v>
      </c>
      <c r="G25" s="768">
        <f t="shared" si="2"/>
        <v>0.81426094495015167</v>
      </c>
      <c r="H25" s="735">
        <f t="shared" si="3"/>
        <v>1036</v>
      </c>
      <c r="I25" s="723">
        <v>3679</v>
      </c>
      <c r="J25" s="723">
        <v>4715</v>
      </c>
      <c r="K25" s="559">
        <f t="shared" si="4"/>
        <v>0.21972428419936374</v>
      </c>
      <c r="L25" s="560">
        <f t="shared" si="5"/>
        <v>0.78027571580063626</v>
      </c>
      <c r="M25" s="735">
        <v>990</v>
      </c>
      <c r="N25" s="723">
        <f t="shared" si="6"/>
        <v>3527</v>
      </c>
      <c r="O25" s="750">
        <v>4517</v>
      </c>
      <c r="P25" s="559">
        <f t="shared" si="7"/>
        <v>0.21917201682532655</v>
      </c>
      <c r="Q25" s="560">
        <f t="shared" si="8"/>
        <v>0.7808279831746735</v>
      </c>
      <c r="R25" s="735">
        <v>818</v>
      </c>
      <c r="S25" s="723">
        <v>3422</v>
      </c>
      <c r="T25" s="750">
        <v>4240</v>
      </c>
      <c r="U25" s="559">
        <f t="shared" si="9"/>
        <v>0.19292452830188681</v>
      </c>
      <c r="V25" s="560">
        <f t="shared" si="10"/>
        <v>0.80707547169811322</v>
      </c>
    </row>
    <row r="26" spans="1:22" ht="14.25">
      <c r="A26" s="250" t="s">
        <v>36</v>
      </c>
      <c r="B26" s="251" t="s">
        <v>37</v>
      </c>
      <c r="C26" s="735">
        <v>895</v>
      </c>
      <c r="D26" s="723">
        <f t="shared" si="0"/>
        <v>3781</v>
      </c>
      <c r="E26" s="723">
        <v>4676</v>
      </c>
      <c r="F26" s="761">
        <f t="shared" si="1"/>
        <v>0.19140290846877672</v>
      </c>
      <c r="G26" s="768">
        <f t="shared" si="2"/>
        <v>0.80859709153122328</v>
      </c>
      <c r="H26" s="735">
        <f t="shared" si="3"/>
        <v>655</v>
      </c>
      <c r="I26" s="723">
        <v>3677</v>
      </c>
      <c r="J26" s="723">
        <v>4332</v>
      </c>
      <c r="K26" s="559">
        <f t="shared" si="4"/>
        <v>0.15120036934441367</v>
      </c>
      <c r="L26" s="560">
        <f t="shared" si="5"/>
        <v>0.84879963065558628</v>
      </c>
      <c r="M26" s="735">
        <v>757</v>
      </c>
      <c r="N26" s="723">
        <f t="shared" si="6"/>
        <v>3312</v>
      </c>
      <c r="O26" s="750">
        <v>4069</v>
      </c>
      <c r="P26" s="559">
        <f t="shared" si="7"/>
        <v>0.18604079626443842</v>
      </c>
      <c r="Q26" s="560">
        <f t="shared" si="8"/>
        <v>0.81395920373556152</v>
      </c>
      <c r="R26" s="735">
        <v>679</v>
      </c>
      <c r="S26" s="723">
        <v>2840</v>
      </c>
      <c r="T26" s="750">
        <v>3519</v>
      </c>
      <c r="U26" s="559">
        <f t="shared" si="9"/>
        <v>0.19295254333617504</v>
      </c>
      <c r="V26" s="560">
        <f t="shared" si="10"/>
        <v>0.80704745666382494</v>
      </c>
    </row>
    <row r="27" spans="1:22" ht="14.25">
      <c r="A27" s="250" t="s">
        <v>38</v>
      </c>
      <c r="B27" s="251" t="s">
        <v>39</v>
      </c>
      <c r="C27" s="735">
        <v>18</v>
      </c>
      <c r="D27" s="723">
        <f t="shared" si="0"/>
        <v>4458</v>
      </c>
      <c r="E27" s="723">
        <v>4476</v>
      </c>
      <c r="F27" s="761">
        <f t="shared" si="1"/>
        <v>4.0214477211796247E-3</v>
      </c>
      <c r="G27" s="768">
        <f t="shared" si="2"/>
        <v>0.99597855227882037</v>
      </c>
      <c r="H27" s="735">
        <f t="shared" si="3"/>
        <v>12</v>
      </c>
      <c r="I27" s="723">
        <v>4642</v>
      </c>
      <c r="J27" s="723">
        <v>4654</v>
      </c>
      <c r="K27" s="559">
        <f t="shared" si="4"/>
        <v>2.578427159432746E-3</v>
      </c>
      <c r="L27" s="560">
        <f t="shared" si="5"/>
        <v>0.99742157284056721</v>
      </c>
      <c r="M27" s="735">
        <v>11</v>
      </c>
      <c r="N27" s="723">
        <f t="shared" si="6"/>
        <v>4696</v>
      </c>
      <c r="O27" s="750">
        <v>4707</v>
      </c>
      <c r="P27" s="559">
        <f t="shared" si="7"/>
        <v>2.3369449755683024E-3</v>
      </c>
      <c r="Q27" s="560">
        <f t="shared" si="8"/>
        <v>0.99766305502443164</v>
      </c>
      <c r="R27" s="735">
        <v>9</v>
      </c>
      <c r="S27" s="723">
        <v>4484</v>
      </c>
      <c r="T27" s="750">
        <v>4493</v>
      </c>
      <c r="U27" s="559">
        <f t="shared" si="9"/>
        <v>2.0031159581571333E-3</v>
      </c>
      <c r="V27" s="560">
        <f t="shared" si="10"/>
        <v>0.99799688404184284</v>
      </c>
    </row>
    <row r="28" spans="1:22" ht="14.25">
      <c r="A28" s="250" t="s">
        <v>40</v>
      </c>
      <c r="B28" s="251" t="s">
        <v>41</v>
      </c>
      <c r="C28" s="735">
        <v>7</v>
      </c>
      <c r="D28" s="723">
        <f t="shared" si="0"/>
        <v>1947</v>
      </c>
      <c r="E28" s="723">
        <v>1954</v>
      </c>
      <c r="F28" s="761">
        <f t="shared" si="1"/>
        <v>3.5823950870010235E-3</v>
      </c>
      <c r="G28" s="768">
        <f t="shared" si="2"/>
        <v>0.99641760491299902</v>
      </c>
      <c r="H28" s="735">
        <f t="shared" si="3"/>
        <v>6</v>
      </c>
      <c r="I28" s="723">
        <v>1879</v>
      </c>
      <c r="J28" s="723">
        <v>1885</v>
      </c>
      <c r="K28" s="559">
        <f t="shared" si="4"/>
        <v>3.183023872679045E-3</v>
      </c>
      <c r="L28" s="560">
        <f t="shared" si="5"/>
        <v>0.99681697612732101</v>
      </c>
      <c r="M28" s="735">
        <v>5</v>
      </c>
      <c r="N28" s="723">
        <f t="shared" si="6"/>
        <v>1858</v>
      </c>
      <c r="O28" s="750">
        <v>1863</v>
      </c>
      <c r="P28" s="559">
        <f t="shared" si="7"/>
        <v>2.6838432635534087E-3</v>
      </c>
      <c r="Q28" s="560">
        <f t="shared" si="8"/>
        <v>0.99731615673644658</v>
      </c>
      <c r="R28" s="735">
        <v>8</v>
      </c>
      <c r="S28" s="723">
        <v>1808</v>
      </c>
      <c r="T28" s="750">
        <v>1816</v>
      </c>
      <c r="U28" s="559">
        <f t="shared" si="9"/>
        <v>4.4052863436123352E-3</v>
      </c>
      <c r="V28" s="560">
        <f t="shared" si="10"/>
        <v>0.99559471365638763</v>
      </c>
    </row>
    <row r="29" spans="1:22" ht="14.25">
      <c r="A29" s="250" t="s">
        <v>42</v>
      </c>
      <c r="B29" s="251" t="s">
        <v>43</v>
      </c>
      <c r="C29" s="735">
        <v>748</v>
      </c>
      <c r="D29" s="723">
        <f t="shared" si="0"/>
        <v>3375</v>
      </c>
      <c r="E29" s="723">
        <v>4123</v>
      </c>
      <c r="F29" s="761">
        <f t="shared" si="1"/>
        <v>0.1814212951734174</v>
      </c>
      <c r="G29" s="768">
        <f t="shared" si="2"/>
        <v>0.81857870482658257</v>
      </c>
      <c r="H29" s="735">
        <f t="shared" si="3"/>
        <v>854</v>
      </c>
      <c r="I29" s="723">
        <v>3497</v>
      </c>
      <c r="J29" s="723">
        <v>4351</v>
      </c>
      <c r="K29" s="559">
        <f t="shared" si="4"/>
        <v>0.19627671799586302</v>
      </c>
      <c r="L29" s="560">
        <f t="shared" si="5"/>
        <v>0.80372328200413701</v>
      </c>
      <c r="M29" s="735">
        <v>854</v>
      </c>
      <c r="N29" s="723">
        <f t="shared" si="6"/>
        <v>3439</v>
      </c>
      <c r="O29" s="750">
        <v>4293</v>
      </c>
      <c r="P29" s="559">
        <f t="shared" si="7"/>
        <v>0.19892848823666434</v>
      </c>
      <c r="Q29" s="560">
        <f t="shared" si="8"/>
        <v>0.80107151176333569</v>
      </c>
      <c r="R29" s="735">
        <v>832</v>
      </c>
      <c r="S29" s="723">
        <v>3464</v>
      </c>
      <c r="T29" s="750">
        <v>4296</v>
      </c>
      <c r="U29" s="559">
        <f t="shared" si="9"/>
        <v>0.19366852886405958</v>
      </c>
      <c r="V29" s="560">
        <f t="shared" si="10"/>
        <v>0.80633147113594039</v>
      </c>
    </row>
    <row r="30" spans="1:22" ht="14.25">
      <c r="A30" s="250" t="s">
        <v>44</v>
      </c>
      <c r="B30" s="251" t="s">
        <v>45</v>
      </c>
      <c r="C30" s="735">
        <v>1327</v>
      </c>
      <c r="D30" s="723">
        <f t="shared" si="0"/>
        <v>3375</v>
      </c>
      <c r="E30" s="723">
        <v>4702</v>
      </c>
      <c r="F30" s="761">
        <f t="shared" si="1"/>
        <v>0.28222033177371331</v>
      </c>
      <c r="G30" s="768">
        <f t="shared" si="2"/>
        <v>0.71777966822628669</v>
      </c>
      <c r="H30" s="735">
        <f t="shared" si="3"/>
        <v>1296</v>
      </c>
      <c r="I30" s="723">
        <v>3495</v>
      </c>
      <c r="J30" s="723">
        <v>4791</v>
      </c>
      <c r="K30" s="559">
        <f t="shared" si="4"/>
        <v>0.27050720100187853</v>
      </c>
      <c r="L30" s="560">
        <f t="shared" si="5"/>
        <v>0.72949279899812147</v>
      </c>
      <c r="M30" s="735">
        <v>1208</v>
      </c>
      <c r="N30" s="723">
        <f t="shared" si="6"/>
        <v>3399</v>
      </c>
      <c r="O30" s="750">
        <v>4607</v>
      </c>
      <c r="P30" s="559">
        <f t="shared" si="7"/>
        <v>0.26220968092033864</v>
      </c>
      <c r="Q30" s="560">
        <f t="shared" si="8"/>
        <v>0.73779031907966142</v>
      </c>
      <c r="R30" s="735">
        <v>1124</v>
      </c>
      <c r="S30" s="723">
        <v>3282</v>
      </c>
      <c r="T30" s="750">
        <v>4406</v>
      </c>
      <c r="U30" s="559">
        <f t="shared" si="9"/>
        <v>0.25510667271901954</v>
      </c>
      <c r="V30" s="560">
        <f t="shared" si="10"/>
        <v>0.74489332728098046</v>
      </c>
    </row>
    <row r="31" spans="1:22" ht="14.25">
      <c r="A31" s="250" t="s">
        <v>46</v>
      </c>
      <c r="B31" s="251" t="s">
        <v>47</v>
      </c>
      <c r="C31" s="735">
        <v>669</v>
      </c>
      <c r="D31" s="723">
        <f t="shared" si="0"/>
        <v>4633</v>
      </c>
      <c r="E31" s="723">
        <v>5302</v>
      </c>
      <c r="F31" s="761">
        <f t="shared" si="1"/>
        <v>0.12617880045265936</v>
      </c>
      <c r="G31" s="768">
        <f t="shared" si="2"/>
        <v>0.87382119954734061</v>
      </c>
      <c r="H31" s="735">
        <f t="shared" si="3"/>
        <v>479</v>
      </c>
      <c r="I31" s="723">
        <v>4260</v>
      </c>
      <c r="J31" s="723">
        <v>4739</v>
      </c>
      <c r="K31" s="559">
        <f t="shared" si="4"/>
        <v>0.10107617640852501</v>
      </c>
      <c r="L31" s="560">
        <f t="shared" si="5"/>
        <v>0.89892382359147505</v>
      </c>
      <c r="M31" s="735">
        <v>464</v>
      </c>
      <c r="N31" s="723">
        <f t="shared" si="6"/>
        <v>4412</v>
      </c>
      <c r="O31" s="750">
        <v>4876</v>
      </c>
      <c r="P31" s="559">
        <f t="shared" si="7"/>
        <v>9.5159967186218206E-2</v>
      </c>
      <c r="Q31" s="560">
        <f t="shared" si="8"/>
        <v>0.90484003281378178</v>
      </c>
      <c r="R31" s="735">
        <v>442</v>
      </c>
      <c r="S31" s="723">
        <v>4607</v>
      </c>
      <c r="T31" s="750">
        <v>5049</v>
      </c>
      <c r="U31" s="559">
        <f t="shared" si="9"/>
        <v>8.7542087542087546E-2</v>
      </c>
      <c r="V31" s="560">
        <f t="shared" si="10"/>
        <v>0.91245791245791241</v>
      </c>
    </row>
    <row r="32" spans="1:22" ht="14.25">
      <c r="A32" s="250" t="s">
        <v>48</v>
      </c>
      <c r="B32" s="251" t="s">
        <v>49</v>
      </c>
      <c r="C32" s="735">
        <v>6</v>
      </c>
      <c r="D32" s="723">
        <f t="shared" si="0"/>
        <v>1525</v>
      </c>
      <c r="E32" s="723">
        <v>1531</v>
      </c>
      <c r="F32" s="761">
        <f t="shared" si="1"/>
        <v>3.9190071848465057E-3</v>
      </c>
      <c r="G32" s="768">
        <f t="shared" si="2"/>
        <v>0.9960809928151535</v>
      </c>
      <c r="H32" s="735">
        <f t="shared" si="3"/>
        <v>12</v>
      </c>
      <c r="I32" s="723">
        <v>1500</v>
      </c>
      <c r="J32" s="723">
        <v>1512</v>
      </c>
      <c r="K32" s="559">
        <f t="shared" si="4"/>
        <v>7.9365079365079361E-3</v>
      </c>
      <c r="L32" s="560">
        <f t="shared" si="5"/>
        <v>0.99206349206349209</v>
      </c>
      <c r="M32" s="735">
        <v>4</v>
      </c>
      <c r="N32" s="723">
        <f t="shared" si="6"/>
        <v>1695</v>
      </c>
      <c r="O32" s="750">
        <v>1699</v>
      </c>
      <c r="P32" s="559">
        <f t="shared" si="7"/>
        <v>2.3543260741612712E-3</v>
      </c>
      <c r="Q32" s="560">
        <f t="shared" si="8"/>
        <v>0.99764567392583869</v>
      </c>
      <c r="R32" s="735">
        <v>12</v>
      </c>
      <c r="S32" s="723">
        <v>1638</v>
      </c>
      <c r="T32" s="750">
        <v>1650</v>
      </c>
      <c r="U32" s="559">
        <f t="shared" si="9"/>
        <v>7.2727272727272727E-3</v>
      </c>
      <c r="V32" s="560">
        <f t="shared" si="10"/>
        <v>0.99272727272727268</v>
      </c>
    </row>
    <row r="33" spans="1:22" ht="15" thickBot="1">
      <c r="A33" s="253" t="s">
        <v>50</v>
      </c>
      <c r="B33" s="254" t="s">
        <v>51</v>
      </c>
      <c r="C33" s="737">
        <v>1076</v>
      </c>
      <c r="D33" s="744">
        <f t="shared" si="0"/>
        <v>3936</v>
      </c>
      <c r="E33" s="744">
        <v>5012</v>
      </c>
      <c r="F33" s="763">
        <f t="shared" si="1"/>
        <v>0.21468475658419792</v>
      </c>
      <c r="G33" s="770">
        <f t="shared" si="2"/>
        <v>0.78531524341580206</v>
      </c>
      <c r="H33" s="737">
        <f t="shared" si="3"/>
        <v>1184</v>
      </c>
      <c r="I33" s="744">
        <v>3872</v>
      </c>
      <c r="J33" s="744">
        <v>5056</v>
      </c>
      <c r="K33" s="567">
        <f t="shared" si="4"/>
        <v>0.23417721518987342</v>
      </c>
      <c r="L33" s="568">
        <f t="shared" si="5"/>
        <v>0.76582278481012656</v>
      </c>
      <c r="M33" s="737">
        <v>1123</v>
      </c>
      <c r="N33" s="744">
        <f t="shared" si="6"/>
        <v>3941</v>
      </c>
      <c r="O33" s="752">
        <v>5064</v>
      </c>
      <c r="P33" s="567">
        <f t="shared" si="7"/>
        <v>0.22176145339652448</v>
      </c>
      <c r="Q33" s="568">
        <f t="shared" si="8"/>
        <v>0.77823854660347547</v>
      </c>
      <c r="R33" s="737">
        <v>879</v>
      </c>
      <c r="S33" s="744">
        <v>2916</v>
      </c>
      <c r="T33" s="752">
        <v>3795</v>
      </c>
      <c r="U33" s="567">
        <f t="shared" si="9"/>
        <v>0.23162055335968379</v>
      </c>
      <c r="V33" s="568">
        <f t="shared" si="10"/>
        <v>0.76837944664031621</v>
      </c>
    </row>
    <row r="34" spans="1:22" ht="15">
      <c r="A34" s="246" t="s">
        <v>81</v>
      </c>
      <c r="B34" s="255"/>
      <c r="C34" s="738">
        <f>SUM(C35:C46)</f>
        <v>4255</v>
      </c>
      <c r="D34" s="745">
        <f>SUM(D35:D46)</f>
        <v>40385</v>
      </c>
      <c r="E34" s="745">
        <f>SUM(E35:E46)</f>
        <v>44640</v>
      </c>
      <c r="F34" s="764">
        <f>C34/E34</f>
        <v>9.5318100358422933E-2</v>
      </c>
      <c r="G34" s="771">
        <f>D34/E34</f>
        <v>0.90468189964157708</v>
      </c>
      <c r="H34" s="738">
        <f>J34-I34</f>
        <v>4452</v>
      </c>
      <c r="I34" s="745">
        <f>SUM(I35:I46)</f>
        <v>40505</v>
      </c>
      <c r="J34" s="726">
        <f>SUM(J35:J46)</f>
        <v>44957</v>
      </c>
      <c r="K34" s="543">
        <f>H34/J34</f>
        <v>9.9027960050715125E-2</v>
      </c>
      <c r="L34" s="544">
        <f>I34/J34</f>
        <v>0.90097203994928488</v>
      </c>
      <c r="M34" s="738">
        <v>4437</v>
      </c>
      <c r="N34" s="745">
        <f>O34-M34</f>
        <v>41213</v>
      </c>
      <c r="O34" s="730">
        <f>SUM(O35:O46)</f>
        <v>45650</v>
      </c>
      <c r="P34" s="543">
        <f>M34/O34</f>
        <v>9.7196056955093105E-2</v>
      </c>
      <c r="Q34" s="544">
        <f>N34/O34</f>
        <v>0.90280394304490685</v>
      </c>
      <c r="R34" s="738">
        <f>SUM(R35:R46)</f>
        <v>4192</v>
      </c>
      <c r="S34" s="745">
        <f>SUM(S35:S46)</f>
        <v>41387</v>
      </c>
      <c r="T34" s="745">
        <f>SUM(T35:T46)</f>
        <v>45579</v>
      </c>
      <c r="U34" s="543">
        <f>R34/T34</f>
        <v>9.1972180170692641E-2</v>
      </c>
      <c r="V34" s="544">
        <f>S34/T34</f>
        <v>0.90802781982930736</v>
      </c>
    </row>
    <row r="35" spans="1:22" ht="14.25">
      <c r="A35" s="250" t="s">
        <v>55</v>
      </c>
      <c r="B35" s="251" t="s">
        <v>56</v>
      </c>
      <c r="C35" s="735">
        <v>298</v>
      </c>
      <c r="D35" s="723"/>
      <c r="E35" s="723">
        <v>298</v>
      </c>
      <c r="F35" s="761">
        <f t="shared" si="1"/>
        <v>1</v>
      </c>
      <c r="G35" s="768"/>
      <c r="H35" s="735">
        <f t="shared" si="3"/>
        <v>278</v>
      </c>
      <c r="I35" s="723"/>
      <c r="J35" s="723">
        <v>278</v>
      </c>
      <c r="K35" s="559">
        <f t="shared" si="4"/>
        <v>1</v>
      </c>
      <c r="L35" s="560"/>
      <c r="M35" s="735">
        <v>320</v>
      </c>
      <c r="N35" s="723"/>
      <c r="O35" s="750">
        <v>320</v>
      </c>
      <c r="P35" s="559">
        <f t="shared" si="7"/>
        <v>1</v>
      </c>
      <c r="Q35" s="560"/>
      <c r="R35" s="735">
        <v>322</v>
      </c>
      <c r="S35" s="723">
        <v>1</v>
      </c>
      <c r="T35" s="750">
        <v>323</v>
      </c>
      <c r="U35" s="559">
        <f t="shared" si="9"/>
        <v>0.99690402476780182</v>
      </c>
      <c r="V35" s="560">
        <f t="shared" si="10"/>
        <v>3.0959752321981426E-3</v>
      </c>
    </row>
    <row r="36" spans="1:22" ht="14.25">
      <c r="A36" s="250" t="s">
        <v>57</v>
      </c>
      <c r="B36" s="251" t="s">
        <v>58</v>
      </c>
      <c r="C36" s="735">
        <v>2</v>
      </c>
      <c r="D36" s="723">
        <f t="shared" si="0"/>
        <v>512</v>
      </c>
      <c r="E36" s="723">
        <v>514</v>
      </c>
      <c r="F36" s="761">
        <f t="shared" si="1"/>
        <v>3.8910505836575876E-3</v>
      </c>
      <c r="G36" s="768">
        <f t="shared" si="2"/>
        <v>0.99610894941634243</v>
      </c>
      <c r="H36" s="735"/>
      <c r="I36" s="723">
        <v>525</v>
      </c>
      <c r="J36" s="723">
        <v>525</v>
      </c>
      <c r="K36" s="559"/>
      <c r="L36" s="560">
        <f>I36/J36</f>
        <v>1</v>
      </c>
      <c r="M36" s="735"/>
      <c r="N36" s="723">
        <f t="shared" si="6"/>
        <v>536</v>
      </c>
      <c r="O36" s="750">
        <v>536</v>
      </c>
      <c r="P36" s="559"/>
      <c r="Q36" s="560">
        <f t="shared" si="8"/>
        <v>1</v>
      </c>
      <c r="R36" s="735"/>
      <c r="S36" s="723">
        <v>549</v>
      </c>
      <c r="T36" s="750">
        <v>549</v>
      </c>
      <c r="U36" s="559"/>
      <c r="V36" s="560">
        <f t="shared" si="10"/>
        <v>1</v>
      </c>
    </row>
    <row r="37" spans="1:22" ht="14.25">
      <c r="A37" s="250" t="s">
        <v>59</v>
      </c>
      <c r="B37" s="251" t="s">
        <v>60</v>
      </c>
      <c r="C37" s="735">
        <v>348</v>
      </c>
      <c r="D37" s="723">
        <f t="shared" si="0"/>
        <v>3903</v>
      </c>
      <c r="E37" s="723">
        <v>4251</v>
      </c>
      <c r="F37" s="761">
        <f t="shared" si="1"/>
        <v>8.1863091037402969E-2</v>
      </c>
      <c r="G37" s="768">
        <f t="shared" si="2"/>
        <v>0.91813690896259703</v>
      </c>
      <c r="H37" s="735">
        <f>J37-I37</f>
        <v>316</v>
      </c>
      <c r="I37" s="723">
        <v>3880</v>
      </c>
      <c r="J37" s="723">
        <v>4196</v>
      </c>
      <c r="K37" s="559">
        <f>H37/J37</f>
        <v>7.5309818875119158E-2</v>
      </c>
      <c r="L37" s="560">
        <f>I37/J37</f>
        <v>0.92469018112488088</v>
      </c>
      <c r="M37" s="735">
        <v>342</v>
      </c>
      <c r="N37" s="723">
        <f t="shared" si="6"/>
        <v>3987</v>
      </c>
      <c r="O37" s="750">
        <v>4329</v>
      </c>
      <c r="P37" s="559">
        <f t="shared" si="7"/>
        <v>7.9002079002079006E-2</v>
      </c>
      <c r="Q37" s="560">
        <f t="shared" si="8"/>
        <v>0.92099792099792099</v>
      </c>
      <c r="R37" s="735">
        <v>335</v>
      </c>
      <c r="S37" s="723">
        <v>3821</v>
      </c>
      <c r="T37" s="750">
        <v>4156</v>
      </c>
      <c r="U37" s="559">
        <f t="shared" si="9"/>
        <v>8.0606352261790179E-2</v>
      </c>
      <c r="V37" s="560">
        <f t="shared" si="10"/>
        <v>0.91939364773820986</v>
      </c>
    </row>
    <row r="38" spans="1:22" ht="14.25">
      <c r="A38" s="250" t="s">
        <v>61</v>
      </c>
      <c r="B38" s="251" t="s">
        <v>62</v>
      </c>
      <c r="C38" s="735">
        <v>1910</v>
      </c>
      <c r="D38" s="723">
        <f t="shared" si="0"/>
        <v>2788</v>
      </c>
      <c r="E38" s="723">
        <v>4698</v>
      </c>
      <c r="F38" s="761">
        <f t="shared" si="1"/>
        <v>0.40655598126862497</v>
      </c>
      <c r="G38" s="768">
        <f t="shared" si="2"/>
        <v>0.59344401873137509</v>
      </c>
      <c r="H38" s="735">
        <f>J38-I38</f>
        <v>2021</v>
      </c>
      <c r="I38" s="723">
        <v>3441</v>
      </c>
      <c r="J38" s="723">
        <v>5462</v>
      </c>
      <c r="K38" s="559">
        <f>H38/J38</f>
        <v>0.37001098498718415</v>
      </c>
      <c r="L38" s="560">
        <f>I38/J38</f>
        <v>0.62998901501281579</v>
      </c>
      <c r="M38" s="735">
        <v>2030</v>
      </c>
      <c r="N38" s="723">
        <f t="shared" si="6"/>
        <v>3534</v>
      </c>
      <c r="O38" s="750">
        <v>5564</v>
      </c>
      <c r="P38" s="559">
        <f t="shared" si="7"/>
        <v>0.36484543493889288</v>
      </c>
      <c r="Q38" s="560">
        <f t="shared" si="8"/>
        <v>0.63515456506110712</v>
      </c>
      <c r="R38" s="735">
        <v>1970</v>
      </c>
      <c r="S38" s="723">
        <v>3598</v>
      </c>
      <c r="T38" s="750">
        <v>5568</v>
      </c>
      <c r="U38" s="559">
        <f t="shared" si="9"/>
        <v>0.35380747126436779</v>
      </c>
      <c r="V38" s="560">
        <f t="shared" si="10"/>
        <v>0.64619252873563215</v>
      </c>
    </row>
    <row r="39" spans="1:22" ht="14.25">
      <c r="A39" s="250" t="s">
        <v>64</v>
      </c>
      <c r="B39" s="251" t="s">
        <v>65</v>
      </c>
      <c r="C39" s="735">
        <v>197</v>
      </c>
      <c r="D39" s="723">
        <f t="shared" si="0"/>
        <v>2093</v>
      </c>
      <c r="E39" s="723">
        <v>2290</v>
      </c>
      <c r="F39" s="761">
        <f t="shared" si="1"/>
        <v>8.6026200873362449E-2</v>
      </c>
      <c r="G39" s="768">
        <f t="shared" si="2"/>
        <v>0.91397379912663756</v>
      </c>
      <c r="H39" s="735">
        <f t="shared" si="3"/>
        <v>166</v>
      </c>
      <c r="I39" s="723">
        <v>2014</v>
      </c>
      <c r="J39" s="723">
        <v>2180</v>
      </c>
      <c r="K39" s="559">
        <f t="shared" si="4"/>
        <v>7.6146788990825692E-2</v>
      </c>
      <c r="L39" s="560">
        <f t="shared" si="5"/>
        <v>0.92385321100917428</v>
      </c>
      <c r="M39" s="735">
        <v>134</v>
      </c>
      <c r="N39" s="723">
        <f t="shared" si="6"/>
        <v>1914</v>
      </c>
      <c r="O39" s="750">
        <v>2048</v>
      </c>
      <c r="P39" s="559">
        <f t="shared" si="7"/>
        <v>6.54296875E-2</v>
      </c>
      <c r="Q39" s="560">
        <f t="shared" si="8"/>
        <v>0.9345703125</v>
      </c>
      <c r="R39" s="735">
        <v>112</v>
      </c>
      <c r="S39" s="723">
        <v>1962</v>
      </c>
      <c r="T39" s="750">
        <v>2074</v>
      </c>
      <c r="U39" s="559">
        <f t="shared" si="9"/>
        <v>5.4001928640308582E-2</v>
      </c>
      <c r="V39" s="560">
        <f t="shared" si="10"/>
        <v>0.94599807135969138</v>
      </c>
    </row>
    <row r="40" spans="1:22" ht="14.25">
      <c r="A40" s="250" t="s">
        <v>66</v>
      </c>
      <c r="B40" s="251" t="s">
        <v>67</v>
      </c>
      <c r="C40" s="735">
        <v>2</v>
      </c>
      <c r="D40" s="723">
        <v>2580</v>
      </c>
      <c r="E40" s="723">
        <v>2582</v>
      </c>
      <c r="F40" s="761">
        <f>C40/E40</f>
        <v>7.7459333849728897E-4</v>
      </c>
      <c r="G40" s="768">
        <f>D40/E40</f>
        <v>0.99922540666150272</v>
      </c>
      <c r="H40" s="735">
        <f t="shared" si="3"/>
        <v>1</v>
      </c>
      <c r="I40" s="723">
        <v>2982</v>
      </c>
      <c r="J40" s="723">
        <v>2983</v>
      </c>
      <c r="K40" s="559">
        <f t="shared" si="4"/>
        <v>3.3523298692591353E-4</v>
      </c>
      <c r="L40" s="560">
        <f t="shared" si="5"/>
        <v>0.99966476701307405</v>
      </c>
      <c r="M40" s="735">
        <v>3</v>
      </c>
      <c r="N40" s="723">
        <f t="shared" si="6"/>
        <v>3479</v>
      </c>
      <c r="O40" s="750">
        <v>3482</v>
      </c>
      <c r="P40" s="559">
        <f t="shared" si="7"/>
        <v>8.6157380815623207E-4</v>
      </c>
      <c r="Q40" s="560">
        <f t="shared" si="8"/>
        <v>0.99913842619184379</v>
      </c>
      <c r="R40" s="735">
        <v>3</v>
      </c>
      <c r="S40" s="723">
        <v>3505</v>
      </c>
      <c r="T40" s="750">
        <v>3508</v>
      </c>
      <c r="U40" s="559">
        <f t="shared" si="9"/>
        <v>8.5518814139110607E-4</v>
      </c>
      <c r="V40" s="560">
        <f t="shared" si="10"/>
        <v>0.99914481185860893</v>
      </c>
    </row>
    <row r="41" spans="1:22" ht="14.25">
      <c r="A41" s="250" t="s">
        <v>68</v>
      </c>
      <c r="B41" s="251" t="s">
        <v>69</v>
      </c>
      <c r="C41" s="735">
        <v>792</v>
      </c>
      <c r="D41" s="723">
        <v>7999</v>
      </c>
      <c r="E41" s="723">
        <v>8791</v>
      </c>
      <c r="F41" s="761">
        <f>C41/E41</f>
        <v>9.0092139688317599E-2</v>
      </c>
      <c r="G41" s="768">
        <f>D41/E41</f>
        <v>0.90990786031168236</v>
      </c>
      <c r="H41" s="735">
        <f t="shared" si="3"/>
        <v>1066</v>
      </c>
      <c r="I41" s="723">
        <v>7781</v>
      </c>
      <c r="J41" s="723">
        <v>8847</v>
      </c>
      <c r="K41" s="559">
        <f t="shared" si="4"/>
        <v>0.12049282242568102</v>
      </c>
      <c r="L41" s="560">
        <f t="shared" si="5"/>
        <v>0.87950717757431895</v>
      </c>
      <c r="M41" s="735">
        <v>986</v>
      </c>
      <c r="N41" s="723">
        <f t="shared" si="6"/>
        <v>7581</v>
      </c>
      <c r="O41" s="750">
        <v>8567</v>
      </c>
      <c r="P41" s="559">
        <f t="shared" si="7"/>
        <v>0.11509279794560523</v>
      </c>
      <c r="Q41" s="560">
        <f t="shared" si="8"/>
        <v>0.88490720205439477</v>
      </c>
      <c r="R41" s="735">
        <v>897</v>
      </c>
      <c r="S41" s="723">
        <v>7246</v>
      </c>
      <c r="T41" s="750">
        <v>8143</v>
      </c>
      <c r="U41" s="559">
        <f t="shared" si="9"/>
        <v>0.11015596217610217</v>
      </c>
      <c r="V41" s="560">
        <f t="shared" si="10"/>
        <v>0.88984403782389787</v>
      </c>
    </row>
    <row r="42" spans="1:22" ht="14.25">
      <c r="A42" s="250" t="s">
        <v>71</v>
      </c>
      <c r="B42" s="251" t="s">
        <v>72</v>
      </c>
      <c r="C42" s="735">
        <v>110</v>
      </c>
      <c r="D42" s="723">
        <f t="shared" si="0"/>
        <v>7491</v>
      </c>
      <c r="E42" s="723">
        <v>7601</v>
      </c>
      <c r="F42" s="761">
        <f t="shared" si="1"/>
        <v>1.4471780028943559E-2</v>
      </c>
      <c r="G42" s="768">
        <f t="shared" si="2"/>
        <v>0.98552821997105644</v>
      </c>
      <c r="H42" s="735">
        <f t="shared" si="3"/>
        <v>67</v>
      </c>
      <c r="I42" s="723">
        <v>7253</v>
      </c>
      <c r="J42" s="723">
        <v>7320</v>
      </c>
      <c r="K42" s="559">
        <f t="shared" si="4"/>
        <v>9.1530054644808744E-3</v>
      </c>
      <c r="L42" s="560">
        <f t="shared" si="5"/>
        <v>0.99084699453551917</v>
      </c>
      <c r="M42" s="735">
        <v>84</v>
      </c>
      <c r="N42" s="723">
        <f t="shared" si="6"/>
        <v>7384</v>
      </c>
      <c r="O42" s="750">
        <v>7468</v>
      </c>
      <c r="P42" s="559">
        <f t="shared" si="7"/>
        <v>1.1247991430101767E-2</v>
      </c>
      <c r="Q42" s="560">
        <f t="shared" si="8"/>
        <v>0.9887520085698982</v>
      </c>
      <c r="R42" s="735">
        <v>82</v>
      </c>
      <c r="S42" s="723">
        <v>7410</v>
      </c>
      <c r="T42" s="750">
        <v>7492</v>
      </c>
      <c r="U42" s="559">
        <f t="shared" si="9"/>
        <v>1.0945008008542445E-2</v>
      </c>
      <c r="V42" s="560">
        <f t="shared" si="10"/>
        <v>0.98905499199145752</v>
      </c>
    </row>
    <row r="43" spans="1:22" ht="14.25">
      <c r="A43" s="250" t="s">
        <v>73</v>
      </c>
      <c r="B43" s="251" t="s">
        <v>74</v>
      </c>
      <c r="C43" s="735">
        <v>542</v>
      </c>
      <c r="D43" s="723">
        <f t="shared" si="0"/>
        <v>3367</v>
      </c>
      <c r="E43" s="723">
        <v>3909</v>
      </c>
      <c r="F43" s="761">
        <f t="shared" si="1"/>
        <v>0.13865438731133281</v>
      </c>
      <c r="G43" s="768">
        <f t="shared" si="2"/>
        <v>0.86134561268866716</v>
      </c>
      <c r="H43" s="735">
        <f t="shared" si="3"/>
        <v>503</v>
      </c>
      <c r="I43" s="723">
        <v>3021</v>
      </c>
      <c r="J43" s="723">
        <v>3524</v>
      </c>
      <c r="K43" s="559">
        <f t="shared" si="4"/>
        <v>0.14273552780930759</v>
      </c>
      <c r="L43" s="560">
        <f t="shared" si="5"/>
        <v>0.85726447219069235</v>
      </c>
      <c r="M43" s="735">
        <v>478</v>
      </c>
      <c r="N43" s="723">
        <f t="shared" si="6"/>
        <v>3014</v>
      </c>
      <c r="O43" s="750">
        <v>3492</v>
      </c>
      <c r="P43" s="559">
        <f t="shared" si="7"/>
        <v>0.13688430698739978</v>
      </c>
      <c r="Q43" s="560">
        <f t="shared" si="8"/>
        <v>0.86311569301260027</v>
      </c>
      <c r="R43" s="735">
        <v>424</v>
      </c>
      <c r="S43" s="723">
        <v>2996</v>
      </c>
      <c r="T43" s="750">
        <v>3420</v>
      </c>
      <c r="U43" s="559">
        <f t="shared" si="9"/>
        <v>0.1239766081871345</v>
      </c>
      <c r="V43" s="560">
        <f t="shared" si="10"/>
        <v>0.87602339181286548</v>
      </c>
    </row>
    <row r="44" spans="1:22" ht="14.25">
      <c r="A44" s="250" t="s">
        <v>75</v>
      </c>
      <c r="B44" s="251" t="s">
        <v>76</v>
      </c>
      <c r="C44" s="735"/>
      <c r="D44" s="723">
        <f t="shared" si="0"/>
        <v>1040</v>
      </c>
      <c r="E44" s="723">
        <v>1040</v>
      </c>
      <c r="F44" s="761"/>
      <c r="G44" s="768">
        <f t="shared" si="2"/>
        <v>1</v>
      </c>
      <c r="H44" s="735"/>
      <c r="I44" s="723">
        <v>1136</v>
      </c>
      <c r="J44" s="723">
        <v>1136</v>
      </c>
      <c r="K44" s="559"/>
      <c r="L44" s="560">
        <f t="shared" si="5"/>
        <v>1</v>
      </c>
      <c r="M44" s="735"/>
      <c r="N44" s="723">
        <f t="shared" si="6"/>
        <v>1096</v>
      </c>
      <c r="O44" s="750">
        <v>1096</v>
      </c>
      <c r="P44" s="559"/>
      <c r="Q44" s="560">
        <f t="shared" si="8"/>
        <v>1</v>
      </c>
      <c r="R44" s="735"/>
      <c r="S44" s="723">
        <v>1229</v>
      </c>
      <c r="T44" s="750">
        <v>1229</v>
      </c>
      <c r="U44" s="559"/>
      <c r="V44" s="560">
        <f t="shared" si="10"/>
        <v>1</v>
      </c>
    </row>
    <row r="45" spans="1:22" ht="14.25">
      <c r="A45" s="250" t="s">
        <v>77</v>
      </c>
      <c r="B45" s="251" t="s">
        <v>78</v>
      </c>
      <c r="C45" s="735">
        <v>2</v>
      </c>
      <c r="D45" s="723">
        <f t="shared" si="0"/>
        <v>3374</v>
      </c>
      <c r="E45" s="723">
        <v>3376</v>
      </c>
      <c r="F45" s="761">
        <f t="shared" si="1"/>
        <v>5.9241706161137445E-4</v>
      </c>
      <c r="G45" s="768">
        <f t="shared" si="2"/>
        <v>0.99940758293838861</v>
      </c>
      <c r="H45" s="735"/>
      <c r="I45" s="723">
        <v>3191</v>
      </c>
      <c r="J45" s="723">
        <v>3191</v>
      </c>
      <c r="K45" s="559"/>
      <c r="L45" s="560">
        <f t="shared" si="5"/>
        <v>1</v>
      </c>
      <c r="M45" s="735">
        <v>1</v>
      </c>
      <c r="N45" s="723">
        <f t="shared" si="6"/>
        <v>3182</v>
      </c>
      <c r="O45" s="750">
        <v>3183</v>
      </c>
      <c r="P45" s="559">
        <f t="shared" si="7"/>
        <v>3.1416902293433867E-4</v>
      </c>
      <c r="Q45" s="560">
        <f t="shared" si="8"/>
        <v>0.99968583097706565</v>
      </c>
      <c r="R45" s="735"/>
      <c r="S45" s="723">
        <v>3242</v>
      </c>
      <c r="T45" s="750">
        <v>3242</v>
      </c>
      <c r="U45" s="559"/>
      <c r="V45" s="560">
        <f t="shared" si="10"/>
        <v>1</v>
      </c>
    </row>
    <row r="46" spans="1:22" ht="15" thickBot="1">
      <c r="A46" s="256" t="s">
        <v>79</v>
      </c>
      <c r="B46" s="257" t="s">
        <v>80</v>
      </c>
      <c r="C46" s="737">
        <v>52</v>
      </c>
      <c r="D46" s="744">
        <f t="shared" si="0"/>
        <v>5238</v>
      </c>
      <c r="E46" s="744">
        <v>5290</v>
      </c>
      <c r="F46" s="763">
        <f t="shared" si="1"/>
        <v>9.8298676748582222E-3</v>
      </c>
      <c r="G46" s="770">
        <f t="shared" si="2"/>
        <v>0.99017013232514173</v>
      </c>
      <c r="H46" s="737">
        <f t="shared" si="3"/>
        <v>34</v>
      </c>
      <c r="I46" s="744">
        <v>5281</v>
      </c>
      <c r="J46" s="744">
        <v>5315</v>
      </c>
      <c r="K46" s="567">
        <f t="shared" si="4"/>
        <v>6.3969896519285039E-3</v>
      </c>
      <c r="L46" s="568">
        <f t="shared" si="5"/>
        <v>0.99360301034807152</v>
      </c>
      <c r="M46" s="737">
        <v>59</v>
      </c>
      <c r="N46" s="744">
        <f t="shared" si="6"/>
        <v>5506</v>
      </c>
      <c r="O46" s="752">
        <v>5565</v>
      </c>
      <c r="P46" s="567">
        <f t="shared" si="7"/>
        <v>1.0601976639712489E-2</v>
      </c>
      <c r="Q46" s="568">
        <f t="shared" si="8"/>
        <v>0.98939802336028748</v>
      </c>
      <c r="R46" s="737">
        <v>47</v>
      </c>
      <c r="S46" s="744">
        <v>5828</v>
      </c>
      <c r="T46" s="752">
        <v>5875</v>
      </c>
      <c r="U46" s="567">
        <f t="shared" si="9"/>
        <v>8.0000000000000002E-3</v>
      </c>
      <c r="V46" s="568">
        <f t="shared" si="10"/>
        <v>0.99199999999999999</v>
      </c>
    </row>
    <row r="47" spans="1:22" ht="15">
      <c r="A47" s="246" t="s">
        <v>98</v>
      </c>
      <c r="B47" s="255"/>
      <c r="C47" s="738">
        <v>208</v>
      </c>
      <c r="D47" s="745">
        <f>E47-C47</f>
        <v>9126</v>
      </c>
      <c r="E47" s="745">
        <f>SUM(E48:E56)</f>
        <v>9334</v>
      </c>
      <c r="F47" s="764">
        <f>C47/E47</f>
        <v>2.2284122562674095E-2</v>
      </c>
      <c r="G47" s="771">
        <f>D47/E47</f>
        <v>0.97771587743732591</v>
      </c>
      <c r="H47" s="738">
        <f>J47-I47</f>
        <v>116</v>
      </c>
      <c r="I47" s="745">
        <f>SUM(I48:I56)</f>
        <v>9095</v>
      </c>
      <c r="J47" s="726">
        <f>SUM(J48:J56)</f>
        <v>9211</v>
      </c>
      <c r="K47" s="543">
        <f>H47/J47</f>
        <v>1.2593638041472153E-2</v>
      </c>
      <c r="L47" s="544">
        <f>I47/J47</f>
        <v>0.98740636195852782</v>
      </c>
      <c r="M47" s="738">
        <v>54</v>
      </c>
      <c r="N47" s="745">
        <f>O47-M47</f>
        <v>9277</v>
      </c>
      <c r="O47" s="730">
        <f>SUM(O48:O56)</f>
        <v>9331</v>
      </c>
      <c r="P47" s="543">
        <f>M47/O47</f>
        <v>5.7871610759832812E-3</v>
      </c>
      <c r="Q47" s="544">
        <f>N47/O47</f>
        <v>0.99421283892401668</v>
      </c>
      <c r="R47" s="738">
        <f>SUM(R48:R56)</f>
        <v>34</v>
      </c>
      <c r="S47" s="745">
        <f>SUM(S48:S56)</f>
        <v>9216</v>
      </c>
      <c r="T47" s="745">
        <f>SUM(T48:T56)</f>
        <v>9250</v>
      </c>
      <c r="U47" s="543">
        <f>R47/T47</f>
        <v>3.6756756756756758E-3</v>
      </c>
      <c r="V47" s="544">
        <f>S47/T47</f>
        <v>0.99632432432432427</v>
      </c>
    </row>
    <row r="48" spans="1:22" ht="14.25">
      <c r="A48" s="250" t="s">
        <v>83</v>
      </c>
      <c r="B48" s="251" t="s">
        <v>84</v>
      </c>
      <c r="C48" s="735"/>
      <c r="D48" s="723">
        <f t="shared" si="0"/>
        <v>1883</v>
      </c>
      <c r="E48" s="723">
        <v>1883</v>
      </c>
      <c r="F48" s="761"/>
      <c r="G48" s="768">
        <f t="shared" si="2"/>
        <v>1</v>
      </c>
      <c r="H48" s="735"/>
      <c r="I48" s="723">
        <v>1931</v>
      </c>
      <c r="J48" s="723">
        <v>1931</v>
      </c>
      <c r="K48" s="559"/>
      <c r="L48" s="560">
        <f t="shared" si="5"/>
        <v>1</v>
      </c>
      <c r="M48" s="735"/>
      <c r="N48" s="723">
        <f t="shared" si="6"/>
        <v>1844</v>
      </c>
      <c r="O48" s="750">
        <v>1844</v>
      </c>
      <c r="P48" s="559"/>
      <c r="Q48" s="560">
        <f t="shared" si="8"/>
        <v>1</v>
      </c>
      <c r="R48" s="735"/>
      <c r="S48" s="723">
        <v>1883</v>
      </c>
      <c r="T48" s="750">
        <v>1883</v>
      </c>
      <c r="U48" s="559"/>
      <c r="V48" s="560">
        <f t="shared" si="10"/>
        <v>1</v>
      </c>
    </row>
    <row r="49" spans="1:22" ht="14.25">
      <c r="A49" s="250" t="s">
        <v>85</v>
      </c>
      <c r="B49" s="251" t="s">
        <v>86</v>
      </c>
      <c r="C49" s="735">
        <v>96</v>
      </c>
      <c r="D49" s="723">
        <f t="shared" si="0"/>
        <v>1362</v>
      </c>
      <c r="E49" s="723">
        <v>1458</v>
      </c>
      <c r="F49" s="761">
        <f t="shared" si="1"/>
        <v>6.584362139917696E-2</v>
      </c>
      <c r="G49" s="768">
        <f t="shared" si="2"/>
        <v>0.93415637860082301</v>
      </c>
      <c r="H49" s="735">
        <f t="shared" si="3"/>
        <v>35</v>
      </c>
      <c r="I49" s="723">
        <v>1330</v>
      </c>
      <c r="J49" s="723">
        <v>1365</v>
      </c>
      <c r="K49" s="559">
        <f t="shared" si="4"/>
        <v>2.564102564102564E-2</v>
      </c>
      <c r="L49" s="560">
        <f t="shared" si="5"/>
        <v>0.97435897435897434</v>
      </c>
      <c r="M49" s="735">
        <v>8</v>
      </c>
      <c r="N49" s="723">
        <f t="shared" si="6"/>
        <v>1388</v>
      </c>
      <c r="O49" s="750">
        <v>1396</v>
      </c>
      <c r="P49" s="559">
        <f t="shared" si="7"/>
        <v>5.7306590257879654E-3</v>
      </c>
      <c r="Q49" s="560">
        <f t="shared" si="8"/>
        <v>0.99426934097421205</v>
      </c>
      <c r="R49" s="735">
        <v>5</v>
      </c>
      <c r="S49" s="723">
        <v>1307</v>
      </c>
      <c r="T49" s="750">
        <v>1312</v>
      </c>
      <c r="U49" s="559">
        <f t="shared" si="9"/>
        <v>3.8109756097560975E-3</v>
      </c>
      <c r="V49" s="560">
        <f t="shared" si="10"/>
        <v>0.99618902439024393</v>
      </c>
    </row>
    <row r="50" spans="1:22" ht="14.25">
      <c r="A50" s="258" t="s">
        <v>380</v>
      </c>
      <c r="B50" s="259">
        <v>660200027</v>
      </c>
      <c r="C50" s="735"/>
      <c r="D50" s="723">
        <f t="shared" si="0"/>
        <v>25</v>
      </c>
      <c r="E50" s="723">
        <v>25</v>
      </c>
      <c r="F50" s="761"/>
      <c r="G50" s="768">
        <f t="shared" si="2"/>
        <v>1</v>
      </c>
      <c r="H50" s="735"/>
      <c r="I50" s="723"/>
      <c r="J50" s="723"/>
      <c r="K50" s="559"/>
      <c r="L50" s="560"/>
      <c r="M50" s="735"/>
      <c r="N50" s="723"/>
      <c r="O50" s="750"/>
      <c r="P50" s="559"/>
      <c r="Q50" s="560"/>
      <c r="R50" s="735"/>
      <c r="S50" s="723"/>
      <c r="T50" s="750"/>
      <c r="U50" s="559"/>
      <c r="V50" s="560"/>
    </row>
    <row r="51" spans="1:22" ht="14.25">
      <c r="A51" s="250" t="s">
        <v>88</v>
      </c>
      <c r="B51" s="251" t="s">
        <v>89</v>
      </c>
      <c r="C51" s="735"/>
      <c r="D51" s="723">
        <f t="shared" si="0"/>
        <v>1048</v>
      </c>
      <c r="E51" s="723">
        <v>1048</v>
      </c>
      <c r="F51" s="761"/>
      <c r="G51" s="768">
        <f t="shared" si="2"/>
        <v>1</v>
      </c>
      <c r="H51" s="735"/>
      <c r="I51" s="723">
        <v>996</v>
      </c>
      <c r="J51" s="723">
        <v>996</v>
      </c>
      <c r="K51" s="559"/>
      <c r="L51" s="560">
        <f t="shared" si="5"/>
        <v>1</v>
      </c>
      <c r="M51" s="735"/>
      <c r="N51" s="723">
        <f t="shared" si="6"/>
        <v>1024</v>
      </c>
      <c r="O51" s="750">
        <v>1024</v>
      </c>
      <c r="P51" s="559"/>
      <c r="Q51" s="560">
        <f t="shared" si="8"/>
        <v>1</v>
      </c>
      <c r="R51" s="735"/>
      <c r="S51" s="723">
        <v>1090</v>
      </c>
      <c r="T51" s="750">
        <v>1090</v>
      </c>
      <c r="U51" s="559"/>
      <c r="V51" s="560">
        <f t="shared" ref="V51:V54" si="11">S51/T51</f>
        <v>1</v>
      </c>
    </row>
    <row r="52" spans="1:22" ht="14.25">
      <c r="A52" s="250" t="s">
        <v>90</v>
      </c>
      <c r="B52" s="251" t="s">
        <v>91</v>
      </c>
      <c r="C52" s="735">
        <v>94</v>
      </c>
      <c r="D52" s="723">
        <f t="shared" si="0"/>
        <v>1890</v>
      </c>
      <c r="E52" s="723">
        <v>1984</v>
      </c>
      <c r="F52" s="761">
        <f t="shared" si="1"/>
        <v>4.7379032258064516E-2</v>
      </c>
      <c r="G52" s="768">
        <f t="shared" si="2"/>
        <v>0.9526209677419355</v>
      </c>
      <c r="H52" s="735">
        <f t="shared" si="3"/>
        <v>59</v>
      </c>
      <c r="I52" s="723">
        <v>1925</v>
      </c>
      <c r="J52" s="723">
        <v>1984</v>
      </c>
      <c r="K52" s="559">
        <f t="shared" si="4"/>
        <v>2.9737903225806453E-2</v>
      </c>
      <c r="L52" s="560">
        <f t="shared" si="5"/>
        <v>0.97026209677419351</v>
      </c>
      <c r="M52" s="735">
        <v>32</v>
      </c>
      <c r="N52" s="723">
        <f t="shared" si="6"/>
        <v>1954</v>
      </c>
      <c r="O52" s="750">
        <v>1986</v>
      </c>
      <c r="P52" s="559">
        <f t="shared" si="7"/>
        <v>1.6112789526686808E-2</v>
      </c>
      <c r="Q52" s="560">
        <f t="shared" si="8"/>
        <v>0.98388721047331318</v>
      </c>
      <c r="R52" s="735">
        <v>13</v>
      </c>
      <c r="S52" s="723">
        <v>1974</v>
      </c>
      <c r="T52" s="750">
        <v>1987</v>
      </c>
      <c r="U52" s="559">
        <f t="shared" ref="U52:U54" si="12">R52/T52</f>
        <v>6.5425264217413188E-3</v>
      </c>
      <c r="V52" s="560">
        <f t="shared" si="11"/>
        <v>0.99345747357825864</v>
      </c>
    </row>
    <row r="53" spans="1:22" ht="14.25">
      <c r="A53" s="250" t="s">
        <v>92</v>
      </c>
      <c r="B53" s="251" t="s">
        <v>93</v>
      </c>
      <c r="C53" s="735"/>
      <c r="D53" s="723">
        <f t="shared" si="0"/>
        <v>56</v>
      </c>
      <c r="E53" s="723">
        <v>56</v>
      </c>
      <c r="F53" s="761"/>
      <c r="G53" s="768">
        <f t="shared" si="2"/>
        <v>1</v>
      </c>
      <c r="H53" s="735"/>
      <c r="I53" s="723">
        <v>65</v>
      </c>
      <c r="J53" s="723">
        <v>65</v>
      </c>
      <c r="K53" s="559"/>
      <c r="L53" s="560">
        <f t="shared" si="5"/>
        <v>1</v>
      </c>
      <c r="M53" s="735"/>
      <c r="N53" s="723">
        <f t="shared" si="6"/>
        <v>64</v>
      </c>
      <c r="O53" s="750">
        <v>64</v>
      </c>
      <c r="P53" s="559"/>
      <c r="Q53" s="560">
        <f t="shared" si="8"/>
        <v>1</v>
      </c>
      <c r="R53" s="735"/>
      <c r="S53" s="723">
        <v>79</v>
      </c>
      <c r="T53" s="750">
        <v>79</v>
      </c>
      <c r="U53" s="559"/>
      <c r="V53" s="560">
        <f t="shared" si="11"/>
        <v>1</v>
      </c>
    </row>
    <row r="54" spans="1:22" ht="14.25">
      <c r="A54" s="250" t="s">
        <v>94</v>
      </c>
      <c r="B54" s="251" t="s">
        <v>95</v>
      </c>
      <c r="C54" s="735">
        <v>9</v>
      </c>
      <c r="D54" s="723">
        <f t="shared" si="0"/>
        <v>1001</v>
      </c>
      <c r="E54" s="723">
        <v>1010</v>
      </c>
      <c r="F54" s="761">
        <f t="shared" si="1"/>
        <v>8.9108910891089101E-3</v>
      </c>
      <c r="G54" s="768">
        <f t="shared" si="2"/>
        <v>0.99108910891089108</v>
      </c>
      <c r="H54" s="735">
        <f t="shared" si="3"/>
        <v>17</v>
      </c>
      <c r="I54" s="723">
        <v>948</v>
      </c>
      <c r="J54" s="723">
        <v>965</v>
      </c>
      <c r="K54" s="559">
        <f t="shared" si="4"/>
        <v>1.7616580310880828E-2</v>
      </c>
      <c r="L54" s="560">
        <f t="shared" si="5"/>
        <v>0.98238341968911913</v>
      </c>
      <c r="M54" s="735">
        <v>7</v>
      </c>
      <c r="N54" s="723">
        <f t="shared" si="6"/>
        <v>1015</v>
      </c>
      <c r="O54" s="750">
        <v>1022</v>
      </c>
      <c r="P54" s="559">
        <f t="shared" si="7"/>
        <v>6.8493150684931503E-3</v>
      </c>
      <c r="Q54" s="560">
        <f t="shared" si="8"/>
        <v>0.99315068493150682</v>
      </c>
      <c r="R54" s="735">
        <v>6</v>
      </c>
      <c r="S54" s="723">
        <v>853</v>
      </c>
      <c r="T54" s="750">
        <v>859</v>
      </c>
      <c r="U54" s="559">
        <f t="shared" si="12"/>
        <v>6.9848661233993014E-3</v>
      </c>
      <c r="V54" s="560">
        <f t="shared" si="11"/>
        <v>0.99301513387660068</v>
      </c>
    </row>
    <row r="55" spans="1:22" ht="14.25" customHeight="1">
      <c r="A55" s="260" t="s">
        <v>381</v>
      </c>
      <c r="B55" s="251">
        <v>941600020</v>
      </c>
      <c r="C55" s="735"/>
      <c r="D55" s="723">
        <f t="shared" si="0"/>
        <v>21</v>
      </c>
      <c r="E55" s="723">
        <v>21</v>
      </c>
      <c r="F55" s="761"/>
      <c r="G55" s="768">
        <f t="shared" si="2"/>
        <v>1</v>
      </c>
      <c r="H55" s="735"/>
      <c r="I55" s="723">
        <v>16</v>
      </c>
      <c r="J55" s="723">
        <v>16</v>
      </c>
      <c r="K55" s="559"/>
      <c r="L55" s="560">
        <f t="shared" si="5"/>
        <v>1</v>
      </c>
      <c r="M55" s="735"/>
      <c r="N55" s="723"/>
      <c r="O55" s="750"/>
      <c r="P55" s="559"/>
      <c r="Q55" s="560"/>
      <c r="R55" s="735"/>
      <c r="S55" s="723"/>
      <c r="T55" s="750"/>
      <c r="U55" s="559"/>
      <c r="V55" s="560"/>
    </row>
    <row r="56" spans="1:22" ht="15" thickBot="1">
      <c r="A56" s="256" t="s">
        <v>96</v>
      </c>
      <c r="B56" s="257" t="s">
        <v>97</v>
      </c>
      <c r="C56" s="737">
        <v>9</v>
      </c>
      <c r="D56" s="744">
        <f t="shared" si="0"/>
        <v>1840</v>
      </c>
      <c r="E56" s="744">
        <v>1849</v>
      </c>
      <c r="F56" s="763">
        <f t="shared" si="1"/>
        <v>4.8674959437533805E-3</v>
      </c>
      <c r="G56" s="770">
        <f t="shared" si="2"/>
        <v>0.99513250405624665</v>
      </c>
      <c r="H56" s="737">
        <f t="shared" si="3"/>
        <v>5</v>
      </c>
      <c r="I56" s="744">
        <v>1884</v>
      </c>
      <c r="J56" s="744">
        <v>1889</v>
      </c>
      <c r="K56" s="567">
        <f t="shared" si="4"/>
        <v>2.6469031233456856E-3</v>
      </c>
      <c r="L56" s="568">
        <f t="shared" si="5"/>
        <v>0.9973530968766543</v>
      </c>
      <c r="M56" s="737">
        <v>7</v>
      </c>
      <c r="N56" s="744">
        <f t="shared" si="6"/>
        <v>1988</v>
      </c>
      <c r="O56" s="752">
        <v>1995</v>
      </c>
      <c r="P56" s="567">
        <f t="shared" si="7"/>
        <v>3.5087719298245615E-3</v>
      </c>
      <c r="Q56" s="568">
        <f t="shared" si="8"/>
        <v>0.99649122807017543</v>
      </c>
      <c r="R56" s="737">
        <v>10</v>
      </c>
      <c r="S56" s="744">
        <v>2030</v>
      </c>
      <c r="T56" s="752">
        <v>2040</v>
      </c>
      <c r="U56" s="567">
        <f t="shared" ref="U56" si="13">R56/T56</f>
        <v>4.9019607843137254E-3</v>
      </c>
      <c r="V56" s="568">
        <f t="shared" ref="V56" si="14">S56/T56</f>
        <v>0.99509803921568629</v>
      </c>
    </row>
    <row r="57" spans="1:22" ht="9" customHeight="1"/>
    <row r="58" spans="1:22" s="43" customFormat="1" ht="48.75" customHeight="1">
      <c r="A58" s="905" t="s">
        <v>379</v>
      </c>
      <c r="B58" s="905"/>
      <c r="C58" s="905"/>
      <c r="D58" s="905"/>
      <c r="E58" s="905"/>
      <c r="F58" s="905"/>
      <c r="G58" s="905"/>
      <c r="H58" s="905"/>
      <c r="I58" s="905"/>
      <c r="J58" s="905"/>
      <c r="K58" s="905"/>
      <c r="L58" s="905"/>
      <c r="M58" s="905"/>
      <c r="N58" s="905"/>
      <c r="O58" s="905"/>
      <c r="P58" s="905"/>
      <c r="Q58" s="905"/>
      <c r="R58" s="905"/>
      <c r="S58" s="905"/>
      <c r="T58" s="905"/>
      <c r="U58" s="905"/>
      <c r="V58" s="905"/>
    </row>
  </sheetData>
  <mergeCells count="15">
    <mergeCell ref="A4:A6"/>
    <mergeCell ref="B4:B6"/>
    <mergeCell ref="A58:V58"/>
    <mergeCell ref="M5:O5"/>
    <mergeCell ref="P5:Q5"/>
    <mergeCell ref="R5:T5"/>
    <mergeCell ref="U5:V5"/>
    <mergeCell ref="C4:G4"/>
    <mergeCell ref="H4:L4"/>
    <mergeCell ref="M4:Q4"/>
    <mergeCell ref="R4:V4"/>
    <mergeCell ref="C5:E5"/>
    <mergeCell ref="F5:G5"/>
    <mergeCell ref="H5:J5"/>
    <mergeCell ref="K5:L5"/>
  </mergeCells>
  <pageMargins left="0.31496062992125984" right="0.31496062992125984" top="0.35433070866141736" bottom="0.35433070866141736" header="0.31496062992125984" footer="0.31496062992125984"/>
  <pageSetup paperSize="9" scale="5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vt:i4>
      </vt:variant>
    </vt:vector>
  </HeadingPairs>
  <TitlesOfParts>
    <vt:vector size="23" baseType="lpstr">
      <vt:lpstr>SATURA RĀDĪTĀJS</vt:lpstr>
      <vt:lpstr>1. Stac.pak.fin.pa ĀI</vt:lpstr>
      <vt:lpstr>2. Ho GD vid</vt:lpstr>
      <vt:lpstr>3. SSK Ho DG</vt:lpstr>
      <vt:lpstr>4. SSK EUR</vt:lpstr>
      <vt:lpstr>5. Jut DG</vt:lpstr>
      <vt:lpstr>6. ES ind DG</vt:lpstr>
      <vt:lpstr>7. Dzemdības</vt:lpstr>
      <vt:lpstr>8. Bērni</vt:lpstr>
      <vt:lpstr>9. Ķir. mirushie</vt:lpstr>
      <vt:lpstr>10. Pac. iem. atbr.</vt:lpstr>
      <vt:lpstr>11. Iest. kustība</vt:lpstr>
      <vt:lpstr>12. Pārvestie</vt:lpstr>
      <vt:lpstr>13. NP līmeņi</vt:lpstr>
      <vt:lpstr>14. Observācija</vt:lpstr>
      <vt:lpstr>15. Uzņemšana</vt:lpstr>
      <vt:lpstr>16. 1-2 Hosp.pac.</vt:lpstr>
      <vt:lpstr>17. Atkārtoti hosp.</vt:lpstr>
      <vt:lpstr>'13. NP līmeņi'!Print_Area</vt:lpstr>
      <vt:lpstr>'14. Observācija'!Print_Area</vt:lpstr>
      <vt:lpstr>'16. 1-2 Hosp.pac.'!Print_Area</vt:lpstr>
      <vt:lpstr>'7. Dzemdības'!Print_Area</vt:lpstr>
      <vt:lpstr>'SATURA RĀDĪTĀJS'!Print_Area</vt:lpstr>
    </vt:vector>
  </TitlesOfParts>
  <Company>NVD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Signe Širova</dc:creator>
  <cp:lastModifiedBy>Agnese Jasenoviča</cp:lastModifiedBy>
  <cp:lastPrinted>2018-10-19T09:47:36Z</cp:lastPrinted>
  <dcterms:created xsi:type="dcterms:W3CDTF">2018-08-17T08:12:21Z</dcterms:created>
  <dcterms:modified xsi:type="dcterms:W3CDTF">2018-11-08T11:01:51Z</dcterms:modified>
</cp:coreProperties>
</file>